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Sheet1" sheetId="1" r:id="rId1"/>
    <sheet name="No Pool " sheetId="2" r:id="rId2"/>
    <sheet name="Sheet3" sheetId="3" r:id="rId3"/>
  </sheets>
  <definedNames>
    <definedName name="_xlnm.Print_Area" localSheetId="0">'Sheet1'!$A$1:$AD$871</definedName>
  </definedNames>
  <calcPr fullCalcOnLoad="1"/>
</workbook>
</file>

<file path=xl/sharedStrings.xml><?xml version="1.0" encoding="utf-8"?>
<sst xmlns="http://schemas.openxmlformats.org/spreadsheetml/2006/main" count="7530" uniqueCount="451">
  <si>
    <t xml:space="preserve">GENERAL FUND REVENUES </t>
  </si>
  <si>
    <t>ACTUAL</t>
  </si>
  <si>
    <t>BUDGET</t>
  </si>
  <si>
    <t>$ CHANGE</t>
  </si>
  <si>
    <t xml:space="preserve">% CHANGE 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</si>
  <si>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</si>
  <si>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</si>
  <si>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</si>
  <si>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</si>
  <si>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</si>
  <si>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</si>
  <si>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</si>
  <si>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</si>
  <si>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</si>
  <si>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</si>
  <si>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</si>
  <si>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</si>
  <si>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</si>
  <si>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 xml:space="preserve">INTEREST/LATECHARGES </t>
  </si>
  <si>
    <t>EXCISE TAXES</t>
  </si>
  <si>
    <t>REGISTRATION FEES</t>
  </si>
  <si>
    <t>CLERKS FEES</t>
  </si>
  <si>
    <t>POLICE FINES AND FEES</t>
  </si>
  <si>
    <t>LIBRARY FINES/FEES</t>
  </si>
  <si>
    <t>MISCELLANEOUS REVENUES</t>
  </si>
  <si>
    <t>INVESTMENT INCOME</t>
  </si>
  <si>
    <t>MISCELLANEOUS FEDERAL REVENUE</t>
  </si>
  <si>
    <t>STATE REVENUE SHARING</t>
  </si>
  <si>
    <t>MISCELLANEOUS STATE REVENUE</t>
  </si>
  <si>
    <t>USE OF SURPLUS</t>
  </si>
  <si>
    <t>RECYCLING AREA FEES</t>
  </si>
  <si>
    <t>MDOT BLOCK GRANT</t>
  </si>
  <si>
    <t>CABLE FRANCHISE FEE</t>
  </si>
  <si>
    <t>BOAT EXCISE TAXES</t>
  </si>
  <si>
    <t>BUILDING PERMIT FEES</t>
  </si>
  <si>
    <t>POLICE REIMBURSEMENTS</t>
  </si>
  <si>
    <t>MOORING PERMITS</t>
  </si>
  <si>
    <t>POOL REVENUES</t>
  </si>
  <si>
    <t>SPECIAL FUNDS OVERHEAD</t>
  </si>
  <si>
    <t>OFFICERS ROW RENTALS</t>
  </si>
  <si>
    <t>Subtotal</t>
  </si>
  <si>
    <t>Expenditures by Department</t>
  </si>
  <si>
    <t xml:space="preserve">ACTUAL </t>
  </si>
  <si>
    <t>ESTIMATED</t>
  </si>
  <si>
    <t xml:space="preserve">FY 2006 </t>
  </si>
  <si>
    <t xml:space="preserve">FY 2007 </t>
  </si>
  <si>
    <t xml:space="preserve">FY 2008 </t>
  </si>
  <si>
    <t>ADMINISTRATION</t>
  </si>
  <si>
    <t>ASSESSING/CODES PLANNING</t>
  </si>
  <si>
    <t>TOWN COUNCIL</t>
  </si>
  <si>
    <t>LEGAL AND AUDIT</t>
  </si>
  <si>
    <t>ELECTIONS</t>
  </si>
  <si>
    <t>BOARDS AND COMMISSIONS</t>
  </si>
  <si>
    <t>PUBLIC INFORMATION</t>
  </si>
  <si>
    <t>Subtotal General Government</t>
  </si>
  <si>
    <t>INSURANCE</t>
  </si>
  <si>
    <t>EMPLOYEE BENEFITS</t>
  </si>
  <si>
    <t>DEBT SERVICE</t>
  </si>
  <si>
    <t>CONTRIBUTIONS</t>
  </si>
  <si>
    <t>INTERGOVT. ASSESSMENTS</t>
  </si>
  <si>
    <t xml:space="preserve">Subtotal-Nondistributed </t>
  </si>
  <si>
    <t>POLICE DEPARTMENT</t>
  </si>
  <si>
    <t>ANIMAL CONTROL</t>
  </si>
  <si>
    <t>PUBLIC SAFETY COMMUNICATIONS</t>
  </si>
  <si>
    <t>WETeam</t>
  </si>
  <si>
    <t>FIRE DEPARTMENT</t>
  </si>
  <si>
    <t>FIRE POLICE UNIT</t>
  </si>
  <si>
    <t>MISC. PUBLIC PROTECTION</t>
  </si>
  <si>
    <t>EMERGENCY PREPAREDNESS</t>
  </si>
  <si>
    <t>Subtotal-Public Safety</t>
  </si>
  <si>
    <t>PUBLIC WORKS</t>
  </si>
  <si>
    <t>REFUSE DISPOSAL/RECYCLING</t>
  </si>
  <si>
    <t>Subtotal-Public Works</t>
  </si>
  <si>
    <t>HUMAN SERVICES</t>
  </si>
  <si>
    <t>LIBRARY</t>
  </si>
  <si>
    <t>FACILITIES MANAGEMENT</t>
  </si>
  <si>
    <t>TOWN HALL</t>
  </si>
  <si>
    <t>LIBRARY BUILDING</t>
  </si>
  <si>
    <t>TOWN CENTER FIRE STATION</t>
  </si>
  <si>
    <t>POLICE STATION</t>
  </si>
  <si>
    <t>CAPE COTTAGE FIRE STATION</t>
  </si>
  <si>
    <t>Subtotal-Facilities</t>
  </si>
  <si>
    <t xml:space="preserve">PARKS &amp; TOWN LANDS </t>
  </si>
  <si>
    <t>SCHOOL GROUNDS</t>
  </si>
  <si>
    <t>FORT WILLIAMS PARK</t>
  </si>
  <si>
    <t xml:space="preserve">POOL </t>
  </si>
  <si>
    <t>FITNESS CENTER</t>
  </si>
  <si>
    <t>TREES</t>
  </si>
  <si>
    <t>Subtotal-Parks and Recreation</t>
  </si>
  <si>
    <t>CAPITAL PROJECTS</t>
  </si>
  <si>
    <t>Grand Total</t>
  </si>
  <si>
    <t xml:space="preserve">Expenditures by Object </t>
  </si>
  <si>
    <t>FULL TIME PAYROLL</t>
  </si>
  <si>
    <t>PART TIME PAYROLL</t>
  </si>
  <si>
    <t>OVERTIME</t>
  </si>
  <si>
    <t>SOCIAL SECURITY</t>
  </si>
  <si>
    <t>TOTAL PERSONNEL</t>
  </si>
  <si>
    <t>TELEPHONE</t>
  </si>
  <si>
    <t>POWER</t>
  </si>
  <si>
    <t>WATER &amp; SEWER</t>
  </si>
  <si>
    <t>PRINTING AND ADVERTISING</t>
  </si>
  <si>
    <t>POSTAGE</t>
  </si>
  <si>
    <t>MILEAGE REIMBURSEMENTS</t>
  </si>
  <si>
    <t>CONFERENCES &amp; MEETINGS</t>
  </si>
  <si>
    <t>DUES &amp; MEMBERSHIPS</t>
  </si>
  <si>
    <t>TRAINING</t>
  </si>
  <si>
    <t>PROFESSIONAL SERVICES</t>
  </si>
  <si>
    <t>MISCELLANEOUS BOARDS</t>
  </si>
  <si>
    <t>TRASH DISPOSAL FEES</t>
  </si>
  <si>
    <t>INTERNET FEES</t>
  </si>
  <si>
    <t>EQUIPMENT RENTAL</t>
  </si>
  <si>
    <t>UNIFORMS</t>
  </si>
  <si>
    <t>EQUIPMENT MAINTENANCE</t>
  </si>
  <si>
    <t>OFFICE EQUIPMENT/MAINT</t>
  </si>
  <si>
    <t>BUILDING MAINTENANCE</t>
  </si>
  <si>
    <t>MISC. CONTRACTUAL SERVICES</t>
  </si>
  <si>
    <t>ROADS MAINTENANCE MATERIALS</t>
  </si>
  <si>
    <t>CONTINGENCY</t>
  </si>
  <si>
    <t>ALARM SYSTEMS</t>
  </si>
  <si>
    <t>PHYSICALS AND SHOTS</t>
  </si>
  <si>
    <t>OFFICE SUPPLIES</t>
  </si>
  <si>
    <t xml:space="preserve">GASOLINE/DIESEL FUEL </t>
  </si>
  <si>
    <t>HEAT</t>
  </si>
  <si>
    <t>MISC. SUPPLIES</t>
  </si>
  <si>
    <t>BOOKS/AV ETC.</t>
  </si>
  <si>
    <t>GROUNDS MATERIAL</t>
  </si>
  <si>
    <t>OUTLAY</t>
  </si>
  <si>
    <t>SCHOOL CONTRACTED</t>
  </si>
  <si>
    <t>STREET LIGHTS</t>
  </si>
  <si>
    <t>HYDRANT RENTAL</t>
  </si>
  <si>
    <t>VOLUNTEER/STAFF APPRECIATION</t>
  </si>
  <si>
    <t>OTHER</t>
  </si>
  <si>
    <t xml:space="preserve">Department Line Item Budget </t>
  </si>
  <si>
    <t>SUBTOTAL PERSONNEL</t>
  </si>
  <si>
    <t>PRINTING &amp; ADVERTISING</t>
  </si>
  <si>
    <t>TRAVEL</t>
  </si>
  <si>
    <t>INTERNET-ON-LINE CHARGES</t>
  </si>
  <si>
    <t>RECORDS PRESERVATION</t>
  </si>
  <si>
    <t>OFFICE EQUIPMENT</t>
  </si>
  <si>
    <t>COMPUTER MAINTENANCE</t>
  </si>
  <si>
    <t>SCHOOL NETWORK ASSISTANCE</t>
  </si>
  <si>
    <t>SUBTOTAL</t>
  </si>
  <si>
    <t>ASSESSING/CODES/PLANNING</t>
  </si>
  <si>
    <t>CELLULAR PHONE</t>
  </si>
  <si>
    <t>GIS MAINTENANCE</t>
  </si>
  <si>
    <t>PLANNING CONSULTING</t>
  </si>
  <si>
    <t>CODES TECHNICAL SUPPORT</t>
  </si>
  <si>
    <t>OFFICE EQUIP MAINTENANCE</t>
  </si>
  <si>
    <t>MISCELLANEOUS SUPPLIES</t>
  </si>
  <si>
    <t>BOOKS/PUBLICATIONS</t>
  </si>
  <si>
    <t>TOTAL ACP</t>
  </si>
  <si>
    <t>DUES AND MEMBERSHIPS</t>
  </si>
  <si>
    <t>CONFERENCES AND MEETINGS</t>
  </si>
  <si>
    <t>LEGAL &amp; AUDIT</t>
  </si>
  <si>
    <t>LEGAL SERVICES</t>
  </si>
  <si>
    <t>AUDIT SERVICES</t>
  </si>
  <si>
    <t>PLANNING BOARD</t>
  </si>
  <si>
    <t>CONSERVATION COMMISSION</t>
  </si>
  <si>
    <t>RECYCLING COMMITTEE</t>
  </si>
  <si>
    <t>SPECIAL COMMITTEES</t>
  </si>
  <si>
    <t>MISCELLANEOUS INSURANCE</t>
  </si>
  <si>
    <t>SELF INSURANCE/DISASTER RECOVERY</t>
  </si>
  <si>
    <t>ME STATE RETIREMENT</t>
  </si>
  <si>
    <t>ICMA 401A PLAN-(RETIREMENT)</t>
  </si>
  <si>
    <t>DISABILITY PLAN</t>
  </si>
  <si>
    <t>HEALTH INSURANCE</t>
  </si>
  <si>
    <t>WORKERS COMPENSATION</t>
  </si>
  <si>
    <t>GROUP LIFE INSURANCE</t>
  </si>
  <si>
    <t>UNEMPLOYMENT COMP</t>
  </si>
  <si>
    <t>VACATION-SICK ACCRUAL</t>
  </si>
  <si>
    <t>SALARY-WAGE ADJ. ACCT</t>
  </si>
  <si>
    <t>WELLNESS PROGRAM</t>
  </si>
  <si>
    <t>PRINCIPAL</t>
  </si>
  <si>
    <t>TOWN FARM AND ADA</t>
  </si>
  <si>
    <t>GULL CREST PURCHASE BOND</t>
  </si>
  <si>
    <t>FIRE TRUCK PURCHASE</t>
  </si>
  <si>
    <t>POOL PROJECT</t>
  </si>
  <si>
    <t>GULL CREST PROJECT</t>
  </si>
  <si>
    <t>PUBLIC SAFETY BUILDINGS</t>
  </si>
  <si>
    <t>NEW COMMUNITY CENTER</t>
  </si>
  <si>
    <t>SEWER/ROAD REHABILITATION 2006</t>
  </si>
  <si>
    <t>TOWN CENTER/OTHER- 2008</t>
  </si>
  <si>
    <t>TOTAL PRINCIPAL</t>
  </si>
  <si>
    <t>INTEREST</t>
  </si>
  <si>
    <t>TOTAL INTEREST</t>
  </si>
  <si>
    <t>PAYING AGENT FEES</t>
  </si>
  <si>
    <t>DEBT STABILIZATION FUND</t>
  </si>
  <si>
    <t>LESS FROM COMMUNITY SERVICES</t>
  </si>
  <si>
    <t xml:space="preserve">BUDGET </t>
  </si>
  <si>
    <t xml:space="preserve"> FY 2010 </t>
  </si>
  <si>
    <t xml:space="preserve"> FY 2011 </t>
  </si>
  <si>
    <t xml:space="preserve"> FY 2012 </t>
  </si>
  <si>
    <t>OVERTIME PAYROLL</t>
  </si>
  <si>
    <t>SPECIAL ASSIGNMENTS</t>
  </si>
  <si>
    <t>CONTRACTED CRIME LAB SERVICES</t>
  </si>
  <si>
    <t>VEHICLE MAINTENANCE</t>
  </si>
  <si>
    <t>RADIO MAINTENANCE</t>
  </si>
  <si>
    <t>MISC. CONTRACT. SVCS.</t>
  </si>
  <si>
    <t>COURSE REIMBURSEMENTS</t>
  </si>
  <si>
    <t>GASOLINE</t>
  </si>
  <si>
    <t>MINOR EQUIPMENT</t>
  </si>
  <si>
    <t xml:space="preserve"> BUDGET </t>
  </si>
  <si>
    <t xml:space="preserve"> ACTUAL </t>
  </si>
  <si>
    <t>CONTRACTED SVCS. WITH S. PTLD.</t>
  </si>
  <si>
    <t>ANIMAL FEES</t>
  </si>
  <si>
    <t xml:space="preserve">CONTRACTED DISPATCHING </t>
  </si>
  <si>
    <t>DISPATCHING</t>
  </si>
  <si>
    <t>CELLULAR TELEPHONES</t>
  </si>
  <si>
    <t>HYDRANT SHOVELING</t>
  </si>
  <si>
    <t>RADIO/PAGER MAINTENANCE</t>
  </si>
  <si>
    <t>FIRE PREVENTION SUPPLIES</t>
  </si>
  <si>
    <t>HARBOR ENFORCEMENT EXP.</t>
  </si>
  <si>
    <t>FIRE/POLICE UNIT</t>
  </si>
  <si>
    <t>COMMUNITY LIAISON EXPENSES</t>
  </si>
  <si>
    <t>WATER AND SEWER</t>
  </si>
  <si>
    <t>UNIFORM RENTAL</t>
  </si>
  <si>
    <t>SAFETY EQUIPMENT</t>
  </si>
  <si>
    <t>PAVEMENT MARKINGS</t>
  </si>
  <si>
    <t>ALARM SYSTEM MONITORING</t>
  </si>
  <si>
    <t>MINOR EQUIP &amp; TOOLS</t>
  </si>
  <si>
    <t>DIESEL FUEL</t>
  </si>
  <si>
    <t xml:space="preserve"> ESTIMATED </t>
  </si>
  <si>
    <t xml:space="preserve"> BUDGET </t>
  </si>
  <si>
    <t>REFUSE DISPOSAL</t>
  </si>
  <si>
    <t xml:space="preserve"> FY 2011 </t>
  </si>
  <si>
    <t xml:space="preserve"> FY 2012 </t>
  </si>
  <si>
    <t>DEMOLITION MATERIAL DISPOSAL</t>
  </si>
  <si>
    <t xml:space="preserve">HAZARDOUS MATERIALS DISPOSAL </t>
  </si>
  <si>
    <t>MISC. CONTRACT SVCS.</t>
  </si>
  <si>
    <t>ALARM SERVICE</t>
  </si>
  <si>
    <t>VNA/HOSPICE</t>
  </si>
  <si>
    <t>COMMUNITY HEALTH SRVS</t>
  </si>
  <si>
    <t>COMMUNITY COUNSELING</t>
  </si>
  <si>
    <t>THERAPEUTIC RECREATION</t>
  </si>
  <si>
    <t>INGRAHAM VOLUNTEERS</t>
  </si>
  <si>
    <t>SEN CITIZEN TRANS</t>
  </si>
  <si>
    <t>S. ME SENIOR CITIZENS</t>
  </si>
  <si>
    <t>RTP</t>
  </si>
  <si>
    <t>FAMILY CRISIS SHELTER</t>
  </si>
  <si>
    <t>DAY ONE</t>
  </si>
  <si>
    <t>HOSPICE OF SOUTHERN MAINE</t>
  </si>
  <si>
    <t>SEXUAL ASSAULT RES. SVCS.</t>
  </si>
  <si>
    <t>RED CROSS-PORTLAND CHAPTER</t>
  </si>
  <si>
    <t>INDEPENDENT TRANSPORTATION NETWORK</t>
  </si>
  <si>
    <t>GENERAL ASSISTANCE</t>
  </si>
  <si>
    <t>BOOKS &amp; PERIODICALS</t>
  </si>
  <si>
    <t>AUDIO VISUAL MATERIALS</t>
  </si>
  <si>
    <t>ELECTRONIC RESOURCES</t>
  </si>
  <si>
    <t>CAPE PRESERVATION SOCIETY</t>
  </si>
  <si>
    <t>FAMILY FUN DAY</t>
  </si>
  <si>
    <t xml:space="preserve">CABLE PART TIME PAYROLL </t>
  </si>
  <si>
    <t>PART TIME WEBMASTER</t>
  </si>
  <si>
    <t xml:space="preserve">FACILITIES MANAGEMENT </t>
  </si>
  <si>
    <t>CONSOLIDATED BUILDING MAINT.</t>
  </si>
  <si>
    <t xml:space="preserve">MISCELLANEOUS CONTRACTURAL SERVICES </t>
  </si>
  <si>
    <t xml:space="preserve">TOWN HALL </t>
  </si>
  <si>
    <t xml:space="preserve">LIBRARY BUILDING </t>
  </si>
  <si>
    <t>TOWN CENTER  FIRE STATION</t>
  </si>
  <si>
    <t>CONTRACTED CUSTODIAL SERVICES</t>
  </si>
  <si>
    <t>ENGINE ONE</t>
  </si>
  <si>
    <t xml:space="preserve">PARKS and TOWN LANDS </t>
  </si>
  <si>
    <t>WATER</t>
  </si>
  <si>
    <t>COMMUNITY PLAYGROUND MAINTENANCE</t>
  </si>
  <si>
    <t>IRRIGATION MAINT. AND SUPPLIES</t>
  </si>
  <si>
    <t>LIONS' FIELD IMPROVEMENTS</t>
  </si>
  <si>
    <t>GREENBELT TRAILS MAINTENANCE</t>
  </si>
  <si>
    <t>PARKS</t>
  </si>
  <si>
    <t>SCHOOL GROUNDS &amp; ATHLETIC FIELDS</t>
  </si>
  <si>
    <t>CONTRACTED SCHOOL PLOWING</t>
  </si>
  <si>
    <t>ANNUAL CONTRIBUTION TO TURF FIELD REP.</t>
  </si>
  <si>
    <t>IRRIGATION MAINT.  AND SUPPLIES</t>
  </si>
  <si>
    <t>TREE PLANTING AND MAINTENANCE</t>
  </si>
  <si>
    <t>STONE WALL REPAIRS</t>
  </si>
  <si>
    <t>BATTERY &amp; MANSION SECURITY</t>
  </si>
  <si>
    <t>FENCING &amp; GATE MAINTENANCE</t>
  </si>
  <si>
    <t>ALARM MONITORING</t>
  </si>
  <si>
    <t>MAINT MATERIAL</t>
  </si>
  <si>
    <t>DONALD RICHARDS POOL</t>
  </si>
  <si>
    <t xml:space="preserve">INDEPENDENT CONTRACTORS </t>
  </si>
  <si>
    <t>CONTRACTED CUSTODIAL SVCS.</t>
  </si>
  <si>
    <t>OUTLAY-WEIGHT ROOM EQUIP.</t>
  </si>
  <si>
    <t>TOTAL</t>
  </si>
  <si>
    <t xml:space="preserve">INTERGOVERNMENTAL </t>
  </si>
  <si>
    <t>ASSESSMENTS</t>
  </si>
  <si>
    <t>GPCOG DUES &amp; FEES</t>
  </si>
  <si>
    <t xml:space="preserve">MMA DUES </t>
  </si>
  <si>
    <t>INTERGOVERNMENTAL ASSMTS.</t>
  </si>
  <si>
    <t>CIP ITEMS</t>
  </si>
  <si>
    <t>GRAND TOTAL-MUNICIPAL GENERAL FUND</t>
  </si>
  <si>
    <t>RESCUE FUND</t>
  </si>
  <si>
    <t xml:space="preserve">ESTIMATED </t>
  </si>
  <si>
    <t xml:space="preserve">FY 2004 </t>
  </si>
  <si>
    <t xml:space="preserve">FY 2005 </t>
  </si>
  <si>
    <t>REVENUES</t>
  </si>
  <si>
    <t>R0620</t>
  </si>
  <si>
    <t>RESCUE FEES</t>
  </si>
  <si>
    <t xml:space="preserve">TOTAL RESCUE FUND REVENUES </t>
  </si>
  <si>
    <t xml:space="preserve">EXPENDITURES </t>
  </si>
  <si>
    <t>PERSONNEL SUBTOTAL</t>
  </si>
  <si>
    <t>CELLULAR</t>
  </si>
  <si>
    <t>MOTOR FUELS</t>
  </si>
  <si>
    <t>TOWN GENERAL FUND</t>
  </si>
  <si>
    <t>RESCUE FUND TOTAL</t>
  </si>
  <si>
    <t>SEWER FUND</t>
  </si>
  <si>
    <t>R0348</t>
  </si>
  <si>
    <t>SEWER BILLS</t>
  </si>
  <si>
    <t>R0349</t>
  </si>
  <si>
    <t>CONNECTION FEES</t>
  </si>
  <si>
    <t>R0356</t>
  </si>
  <si>
    <t>MISCELLANEOUS</t>
  </si>
  <si>
    <t>TOTAL SEWER FUND REVENUES</t>
  </si>
  <si>
    <t>EXPENDITURES</t>
  </si>
  <si>
    <t>SEWER LINE MAINTENANCE/RESERVE</t>
  </si>
  <si>
    <t>PWD ASSESSMENT</t>
  </si>
  <si>
    <t>ADMINISTRATIVE COSTS</t>
  </si>
  <si>
    <t>ALLOW FOR UNCOLLECTABLES</t>
  </si>
  <si>
    <t>SEWER FUND TOTAL</t>
  </si>
  <si>
    <t>SPURWINK CHURCH</t>
  </si>
  <si>
    <t>EST EXP.</t>
  </si>
  <si>
    <t>R0334</t>
  </si>
  <si>
    <t>RENTAL FEES</t>
  </si>
  <si>
    <t>R0434</t>
  </si>
  <si>
    <t>TOTAL SPURWINK CHURCH FUND REVENUES</t>
  </si>
  <si>
    <t>SPURWINK CHURCH TOTAL</t>
  </si>
  <si>
    <t>RIVERSIDE CEMETERY</t>
  </si>
  <si>
    <t>R0328</t>
  </si>
  <si>
    <t>R0330</t>
  </si>
  <si>
    <t>LOT SALES</t>
  </si>
  <si>
    <t>R0516</t>
  </si>
  <si>
    <t>BURIAL FEES</t>
  </si>
  <si>
    <t>TOTAL RIVERSIDE CEMETERY REVENUES</t>
  </si>
  <si>
    <t>PART-TIME PAYROLL</t>
  </si>
  <si>
    <t>MARKER REPAIRS</t>
  </si>
  <si>
    <t>STONEWALL REPAIRS</t>
  </si>
  <si>
    <t>MATERIALS &amp; SUPPLIES</t>
  </si>
  <si>
    <t>BURIALS</t>
  </si>
  <si>
    <t xml:space="preserve"> -   </t>
  </si>
  <si>
    <t>LOT BUY BACK</t>
  </si>
  <si>
    <t>RIVERSIDE CEMETERY TOTAL</t>
  </si>
  <si>
    <t>FORT WILLIAMS PARK  FUND</t>
  </si>
  <si>
    <t>MASTER &amp; BUSINESS PLAN UPDATE</t>
  </si>
  <si>
    <t>MISC. PROJ. TBD BY THE FWAC</t>
  </si>
  <si>
    <t>GODDARD MANSION</t>
  </si>
  <si>
    <t>BATTERY BLAIR GRANT OPP.</t>
  </si>
  <si>
    <t>PARK BENCHES</t>
  </si>
  <si>
    <t>PLAYGROUND BRICKS</t>
  </si>
  <si>
    <t>GARDEN POND STUDY</t>
  </si>
  <si>
    <t>BATTERY BLAIR REPAIRS</t>
  </si>
  <si>
    <t>ENTRANCE ROAD GUARDRAIL EXTENSION</t>
  </si>
  <si>
    <t>PEDESTRIAN IMPROVEMENTS</t>
  </si>
  <si>
    <t>BATTERY KNOLL INTERPRETIVE DIS.</t>
  </si>
  <si>
    <t>GENERAL FUND CONT.</t>
  </si>
  <si>
    <t>FORT WILLIAMS PARK TOTAL</t>
  </si>
  <si>
    <t>PORTLAND HEAD LIGHT</t>
  </si>
  <si>
    <t>R0555</t>
  </si>
  <si>
    <t>DONATIONS</t>
  </si>
  <si>
    <t>R0556</t>
  </si>
  <si>
    <t>MUSEUM ADMISSIONS</t>
  </si>
  <si>
    <t>R0557</t>
  </si>
  <si>
    <t>GIFT SHOP SALES</t>
  </si>
  <si>
    <t>R0558</t>
  </si>
  <si>
    <t>BINOCULARS</t>
  </si>
  <si>
    <t>R0560</t>
  </si>
  <si>
    <t xml:space="preserve">INTEREST </t>
  </si>
  <si>
    <t xml:space="preserve">TOTAL PORTLAND HEAD LIGHT FUND REVENUES </t>
  </si>
  <si>
    <t>ICMA DEFERRED COMPENSATION</t>
  </si>
  <si>
    <t>PRINTING AND ADVERTSING</t>
  </si>
  <si>
    <t>COLLECTIONS</t>
  </si>
  <si>
    <t>RESEARCH AND DEVELOPMENT</t>
  </si>
  <si>
    <t>GROUNDS MAINTENANCE</t>
  </si>
  <si>
    <t>INSURANCE COVERAGES</t>
  </si>
  <si>
    <t>CLEANING SUPPLIES</t>
  </si>
  <si>
    <t>BOOKS</t>
  </si>
  <si>
    <t>MUSEUM DEVELOPMENT</t>
  </si>
  <si>
    <t>GIFT SHOP COSTS</t>
  </si>
  <si>
    <t>PORTLAND HEAD LIGHT TOTAL</t>
  </si>
  <si>
    <t>THOMAS JORDAN TRUST</t>
  </si>
  <si>
    <t>CLIENT ASSISTANCE/ADMIN.</t>
  </si>
  <si>
    <t>THOMAS JORDAN TOTAL</t>
  </si>
  <si>
    <t>INFRASTRUCTURE IMPROVEMENT FUND</t>
  </si>
  <si>
    <t>TOWN CENTER FIRE STATION LIGHTING</t>
  </si>
  <si>
    <t>THOMAS MEMORIAL LIBRARY PHASE II</t>
  </si>
  <si>
    <t>LIBRARY LIGHTING UPGRADE</t>
  </si>
  <si>
    <t>POOL DECTRON UNIT REPAIRS</t>
  </si>
  <si>
    <t>POLICE SHELVING</t>
  </si>
  <si>
    <t>TOWN CENTER FIRE STATION PAINTING/SIGNS</t>
  </si>
  <si>
    <t xml:space="preserve">TOWN CENTER LIGHT FIXTURES REPLACEMENTS </t>
  </si>
  <si>
    <t>INFRASTRUCTURE FUND TOTAL</t>
  </si>
  <si>
    <t>GF</t>
  </si>
  <si>
    <t>CARRY FORWARD FUNDING FOR CIP</t>
  </si>
  <si>
    <t>SF</t>
  </si>
  <si>
    <t xml:space="preserve">TOTAL SPECIAL FUNDS </t>
  </si>
  <si>
    <t>CT</t>
  </si>
  <si>
    <t>CUMBERLAND COUNTY TAX ASSESSMENT</t>
  </si>
  <si>
    <t>HE</t>
  </si>
  <si>
    <t>HOMESTEAD EXEMPTION</t>
  </si>
  <si>
    <t xml:space="preserve">GRAND TOTALS </t>
  </si>
  <si>
    <t>TOTAL GENERAL FUND</t>
  </si>
  <si>
    <t>TOTAL SPECIAL FUNDS</t>
  </si>
  <si>
    <t xml:space="preserve">GRAND TOTAL </t>
  </si>
  <si>
    <t>FY 12 to 13</t>
  </si>
  <si>
    <t xml:space="preserve"> ESTIMATED </t>
  </si>
  <si>
    <t>FY 2013</t>
  </si>
  <si>
    <t xml:space="preserve"> FY 2013 </t>
  </si>
  <si>
    <t xml:space="preserve"> FY 2013 </t>
  </si>
  <si>
    <t xml:space="preserve"> ACTUAL </t>
  </si>
  <si>
    <t xml:space="preserve"> </t>
  </si>
  <si>
    <t>PROP/THE OPPORTUNITY ALLIANCE</t>
  </si>
  <si>
    <t>ARTS COMMISSION/ARTS SUPPORT</t>
  </si>
  <si>
    <t xml:space="preserve">GREATER PTLD ECON DEV COMM </t>
  </si>
  <si>
    <t>TRAINING &amp; ALLOWANCES</t>
  </si>
  <si>
    <t>RADIO EQUIPMENT MAINTENANCE</t>
  </si>
  <si>
    <t>TRAFFIC SIGNAL MAINTENANCE</t>
  </si>
  <si>
    <t>CONTRACTED STORM DRAIN MAINTENANCE</t>
  </si>
  <si>
    <t>MAILBOX MATERIALS</t>
  </si>
  <si>
    <t>CURBING REPAIR</t>
  </si>
  <si>
    <t>PHYSICALS AND DRUG TESTING</t>
  </si>
  <si>
    <t>AGGREGATE &amp; LOAM</t>
  </si>
  <si>
    <t>WINTER SAND</t>
  </si>
  <si>
    <t>SALT &amp; CHLORIDE</t>
  </si>
  <si>
    <t>COLD BITUMINOUS MIX</t>
  </si>
  <si>
    <t>GUARDRAIL REPAIRS</t>
  </si>
  <si>
    <t>STREET &amp; REGULATORY SIGNAGE</t>
  </si>
  <si>
    <t>STORM DRAIN MAINTENANCE</t>
  </si>
  <si>
    <t>MS4 STORMWATER PROGRAM</t>
  </si>
  <si>
    <t>RECYCLING PRINTING &amp; PROMOTION</t>
  </si>
  <si>
    <t>ECOMAINE FEES</t>
  </si>
  <si>
    <t>LOWER TENNIS COURT REHABILITATION</t>
  </si>
  <si>
    <t xml:space="preserve">PROFESSIONAL SERVICES-PROGRAMS </t>
  </si>
  <si>
    <t>CLIFF WALK SAFETY IMPROVEMENTS</t>
  </si>
  <si>
    <t>SHIP COVE PARKING IMPROVEMENTS</t>
  </si>
  <si>
    <t>PICNIC AREA SLAB REHABILITATION</t>
  </si>
  <si>
    <t>POWERS ROAD/SHIP COVE IMPROV.</t>
  </si>
  <si>
    <t xml:space="preserve">RO337 </t>
  </si>
  <si>
    <t>RO500</t>
  </si>
  <si>
    <t>BINOCULAR REVENUE</t>
  </si>
  <si>
    <t>RO508</t>
  </si>
  <si>
    <t>CEREMONY FEES</t>
  </si>
  <si>
    <t>RO510</t>
  </si>
  <si>
    <t>PICNIC SHELTER, BANDSTAND &amp; GAZEBO</t>
  </si>
  <si>
    <t>RO511</t>
  </si>
  <si>
    <t>SITE FEES</t>
  </si>
  <si>
    <t>RO603</t>
  </si>
  <si>
    <t>BENCH DONATIONS</t>
  </si>
  <si>
    <t>RO700</t>
  </si>
  <si>
    <t xml:space="preserve">FW CONCESSIONS </t>
  </si>
  <si>
    <t>RO800</t>
  </si>
  <si>
    <t>BUS/TROLLEY REVENUES</t>
  </si>
  <si>
    <t>RO900</t>
  </si>
  <si>
    <t>FWP DONATION BOXES</t>
  </si>
  <si>
    <t>TOTAL FORT WILLIAMS PARK REVENUES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</si>
</sst>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3" borderId="1" xfId="15" applyNumberFormat="1" applyFont="1" applyFill="1" applyBorder="1" applyAlignment="1">
      <alignment horizontal="center"/>
    </xf>
    <xf numFmtId="164" fontId="1" fillId="3" borderId="2" xfId="15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5" fontId="0" fillId="0" borderId="1" xfId="15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17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6" fontId="0" fillId="0" borderId="2" xfId="21" applyNumberFormat="1" applyFont="1" applyFill="1" applyBorder="1" applyAlignment="1">
      <alignment/>
    </xf>
    <xf numFmtId="165" fontId="0" fillId="0" borderId="1" xfId="17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1" fillId="0" borderId="1" xfId="17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5" fontId="1" fillId="0" borderId="1" xfId="17" applyNumberFormat="1" applyFont="1" applyFill="1" applyBorder="1" applyAlignment="1">
      <alignment/>
    </xf>
    <xf numFmtId="166" fontId="1" fillId="0" borderId="2" xfId="21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3" borderId="1" xfId="0" applyFont="1" applyFill="1" applyBorder="1" applyAlignment="1">
      <alignment horizontal="left"/>
    </xf>
    <xf numFmtId="166" fontId="0" fillId="0" borderId="2" xfId="21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2" xfId="21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0" fontId="0" fillId="4" borderId="0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 vertical="top" wrapText="1"/>
    </xf>
    <xf numFmtId="164" fontId="0" fillId="6" borderId="1" xfId="15" applyNumberFormat="1" applyFont="1" applyFill="1" applyBorder="1" applyAlignment="1">
      <alignment/>
    </xf>
    <xf numFmtId="164" fontId="4" fillId="0" borderId="1" xfId="15" applyNumberFormat="1" applyFont="1" applyBorder="1" applyAlignment="1">
      <alignment horizontal="right" vertical="top" wrapText="1"/>
    </xf>
    <xf numFmtId="164" fontId="3" fillId="0" borderId="1" xfId="15" applyNumberFormat="1" applyFont="1" applyBorder="1" applyAlignment="1">
      <alignment horizontal="right" vertical="top" wrapText="1"/>
    </xf>
    <xf numFmtId="164" fontId="0" fillId="0" borderId="1" xfId="15" applyNumberFormat="1" applyFont="1" applyBorder="1" applyAlignment="1">
      <alignment vertical="top" wrapText="1"/>
    </xf>
    <xf numFmtId="43" fontId="0" fillId="0" borderId="0" xfId="0" applyNumberFormat="1" applyFont="1" applyBorder="1" applyAlignment="1">
      <alignment/>
    </xf>
    <xf numFmtId="164" fontId="1" fillId="3" borderId="1" xfId="0" applyNumberFormat="1" applyFont="1" applyFill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1" fontId="1" fillId="0" borderId="1" xfId="15" applyNumberFormat="1" applyFont="1" applyBorder="1" applyAlignment="1">
      <alignment/>
    </xf>
    <xf numFmtId="43" fontId="0" fillId="0" borderId="1" xfId="15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64" fontId="1" fillId="6" borderId="1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6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164" fontId="1" fillId="3" borderId="1" xfId="15" applyNumberFormat="1" applyFont="1" applyFill="1" applyBorder="1" applyAlignment="1">
      <alignment/>
    </xf>
    <xf numFmtId="41" fontId="1" fillId="0" borderId="1" xfId="15" applyNumberFormat="1" applyFont="1" applyBorder="1" applyAlignment="1">
      <alignment horizontal="center"/>
    </xf>
    <xf numFmtId="41" fontId="0" fillId="0" borderId="1" xfId="15" applyNumberFormat="1" applyFont="1" applyBorder="1" applyAlignment="1">
      <alignment/>
    </xf>
    <xf numFmtId="41" fontId="1" fillId="0" borderId="1" xfId="15" applyNumberFormat="1" applyFon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1" fillId="6" borderId="1" xfId="15" applyNumberFormat="1" applyFont="1" applyFill="1" applyBorder="1" applyAlignment="1">
      <alignment horizontal="center"/>
    </xf>
    <xf numFmtId="164" fontId="1" fillId="6" borderId="2" xfId="15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64" fontId="1" fillId="0" borderId="1" xfId="15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0" fillId="6" borderId="1" xfId="15" applyNumberFormat="1" applyFont="1" applyFill="1" applyBorder="1" applyAlignment="1">
      <alignment horizontal="center"/>
    </xf>
    <xf numFmtId="166" fontId="1" fillId="6" borderId="2" xfId="2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4" fillId="0" borderId="1" xfId="15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6" fontId="3" fillId="0" borderId="1" xfId="21" applyNumberFormat="1" applyFont="1" applyBorder="1" applyAlignment="1">
      <alignment horizontal="right"/>
    </xf>
    <xf numFmtId="164" fontId="4" fillId="0" borderId="1" xfId="15" applyNumberFormat="1" applyFont="1" applyBorder="1" applyAlignment="1">
      <alignment/>
    </xf>
    <xf numFmtId="43" fontId="4" fillId="0" borderId="1" xfId="15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4" fillId="0" borderId="1" xfId="15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3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0" fillId="6" borderId="5" xfId="0" applyFont="1" applyFill="1" applyBorder="1" applyAlignment="1">
      <alignment/>
    </xf>
    <xf numFmtId="166" fontId="0" fillId="6" borderId="2" xfId="21" applyNumberFormat="1" applyFont="1" applyFill="1" applyBorder="1" applyAlignment="1">
      <alignment horizontal="center"/>
    </xf>
    <xf numFmtId="164" fontId="3" fillId="0" borderId="1" xfId="15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" fontId="4" fillId="0" borderId="1" xfId="15" applyNumberFormat="1" applyFont="1" applyBorder="1" applyAlignment="1">
      <alignment horizontal="right"/>
    </xf>
    <xf numFmtId="1" fontId="3" fillId="0" borderId="1" xfId="15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44" fontId="1" fillId="0" borderId="1" xfId="17" applyFont="1" applyBorder="1" applyAlignment="1">
      <alignment horizontal="left"/>
    </xf>
    <xf numFmtId="165" fontId="0" fillId="0" borderId="1" xfId="17" applyNumberFormat="1" applyFont="1" applyBorder="1" applyAlignment="1">
      <alignment/>
    </xf>
    <xf numFmtId="166" fontId="0" fillId="0" borderId="1" xfId="21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166" fontId="0" fillId="0" borderId="1" xfId="21" applyNumberFormat="1" applyFont="1" applyBorder="1" applyAlignment="1">
      <alignment/>
    </xf>
    <xf numFmtId="41" fontId="4" fillId="0" borderId="1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1" fontId="4" fillId="0" borderId="1" xfId="15" applyNumberFormat="1" applyFont="1" applyBorder="1" applyAlignment="1">
      <alignment horizontal="center"/>
    </xf>
    <xf numFmtId="41" fontId="3" fillId="0" borderId="1" xfId="15" applyNumberFormat="1" applyFont="1" applyBorder="1" applyAlignment="1">
      <alignment/>
    </xf>
    <xf numFmtId="164" fontId="3" fillId="3" borderId="1" xfId="15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4" fontId="3" fillId="0" borderId="1" xfId="15" applyNumberFormat="1" applyFont="1" applyFill="1" applyBorder="1" applyAlignment="1">
      <alignment horizontal="center"/>
    </xf>
    <xf numFmtId="164" fontId="1" fillId="0" borderId="1" xfId="15" applyNumberFormat="1" applyFont="1" applyFill="1" applyBorder="1" applyAlignment="1">
      <alignment horizontal="center"/>
    </xf>
    <xf numFmtId="164" fontId="1" fillId="0" borderId="2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1" xfId="15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9" fontId="1" fillId="0" borderId="2" xfId="21" applyFont="1" applyBorder="1" applyAlignment="1">
      <alignment/>
    </xf>
    <xf numFmtId="165" fontId="1" fillId="0" borderId="1" xfId="17" applyNumberFormat="1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5" fontId="1" fillId="0" borderId="1" xfId="15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6" borderId="1" xfId="0" applyNumberFormat="1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4" fillId="0" borderId="1" xfId="15" applyNumberFormat="1" applyFont="1" applyBorder="1" applyAlignment="1">
      <alignment vertical="top" wrapText="1"/>
    </xf>
    <xf numFmtId="3" fontId="0" fillId="0" borderId="1" xfId="0" applyNumberFormat="1" applyFont="1" applyFill="1" applyBorder="1" applyAlignment="1">
      <alignment/>
    </xf>
    <xf numFmtId="41" fontId="0" fillId="0" borderId="1" xfId="15" applyNumberFormat="1" applyFont="1" applyFill="1" applyBorder="1" applyAlignment="1">
      <alignment horizontal="right"/>
    </xf>
    <xf numFmtId="164" fontId="0" fillId="7" borderId="1" xfId="15" applyNumberFormat="1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1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1" fontId="0" fillId="0" borderId="0" xfId="15" applyNumberFormat="1" applyFont="1" applyAlignment="1">
      <alignment horizontal="center"/>
    </xf>
    <xf numFmtId="166" fontId="0" fillId="0" borderId="0" xfId="21" applyNumberFormat="1" applyFont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1" fillId="0" borderId="0" xfId="15" applyNumberFormat="1" applyFont="1" applyAlignment="1">
      <alignment horizontal="center"/>
    </xf>
    <xf numFmtId="166" fontId="1" fillId="0" borderId="0" xfId="21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72"/>
  <sheetViews>
    <sheetView tabSelected="1" workbookViewId="0" topLeftCell="A747">
      <selection activeCell="A769" sqref="A769:IV770"/>
    </sheetView>
  </sheetViews>
  <sheetFormatPr defaultColWidth="9.140625" defaultRowHeight="12" customHeight="1"/>
  <cols>
    <col min="1" max="1" width="6.421875" style="25" bestFit="1" customWidth="1"/>
    <col min="2" max="2" width="43.7109375" style="26" customWidth="1"/>
    <col min="3" max="3" width="11.28125" style="27" hidden="1" customWidth="1"/>
    <col min="4" max="4" width="10.28125" style="28" hidden="1" customWidth="1"/>
    <col min="5" max="5" width="11.28125" style="27" hidden="1" customWidth="1"/>
    <col min="6" max="6" width="10.28125" style="27" hidden="1" customWidth="1"/>
    <col min="7" max="7" width="11.28125" style="27" hidden="1" customWidth="1"/>
    <col min="8" max="8" width="10.28125" style="27" hidden="1" customWidth="1"/>
    <col min="9" max="9" width="11.28125" style="27" hidden="1" customWidth="1"/>
    <col min="10" max="10" width="10.28125" style="27" hidden="1" customWidth="1"/>
    <col min="11" max="11" width="11.28125" style="27" hidden="1" customWidth="1"/>
    <col min="12" max="12" width="10.28125" style="27" hidden="1" customWidth="1"/>
    <col min="13" max="13" width="11.28125" style="27" hidden="1" customWidth="1"/>
    <col min="14" max="14" width="10.28125" style="27" hidden="1" customWidth="1"/>
    <col min="15" max="15" width="11.28125" style="27" hidden="1" customWidth="1"/>
    <col min="16" max="16" width="10.28125" style="27" hidden="1" customWidth="1"/>
    <col min="17" max="17" width="11.28125" style="27" hidden="1" customWidth="1"/>
    <col min="18" max="18" width="10.28125" style="27" hidden="1" customWidth="1"/>
    <col min="19" max="19" width="13.421875" style="27" hidden="1" customWidth="1"/>
    <col min="20" max="20" width="10.28125" style="27" hidden="1" customWidth="1"/>
    <col min="21" max="21" width="11.28125" style="27" hidden="1" customWidth="1"/>
    <col min="22" max="22" width="10.28125" style="27" hidden="1" customWidth="1"/>
    <col min="23" max="23" width="0.13671875" style="27" hidden="1" customWidth="1"/>
    <col min="24" max="24" width="12.28125" style="27" hidden="1" customWidth="1"/>
    <col min="25" max="25" width="12.28125" style="27" bestFit="1" customWidth="1"/>
    <col min="26" max="26" width="16.57421875" style="27" bestFit="1" customWidth="1"/>
    <col min="27" max="28" width="12.28125" style="27" customWidth="1"/>
    <col min="29" max="29" width="12.8515625" style="27" bestFit="1" customWidth="1"/>
    <col min="30" max="30" width="12.8515625" style="29" bestFit="1" customWidth="1"/>
    <col min="31" max="16384" width="9.140625" style="8" customWidth="1"/>
  </cols>
  <sheetData>
    <row r="1" spans="1:102" s="9" customFormat="1" ht="12" customHeight="1">
      <c r="A1" s="1"/>
      <c r="B1" s="2" t="s">
        <v>0</v>
      </c>
      <c r="C1" s="3" t="s">
        <v>1</v>
      </c>
      <c r="D1" s="4"/>
      <c r="E1" s="3" t="s">
        <v>1</v>
      </c>
      <c r="F1" s="5"/>
      <c r="G1" s="3" t="s">
        <v>1</v>
      </c>
      <c r="H1" s="5"/>
      <c r="I1" s="3" t="s">
        <v>1</v>
      </c>
      <c r="J1" s="3"/>
      <c r="K1" s="3" t="s">
        <v>1</v>
      </c>
      <c r="L1" s="3"/>
      <c r="M1" s="3" t="s">
        <v>1</v>
      </c>
      <c r="N1" s="3"/>
      <c r="O1" s="3" t="s">
        <v>1</v>
      </c>
      <c r="P1" s="3"/>
      <c r="Q1" s="3" t="s">
        <v>1</v>
      </c>
      <c r="R1" s="3"/>
      <c r="S1" s="3" t="s">
        <v>1</v>
      </c>
      <c r="T1" s="3"/>
      <c r="U1" s="3" t="s">
        <v>1</v>
      </c>
      <c r="V1" s="3"/>
      <c r="W1" s="3" t="s">
        <v>1</v>
      </c>
      <c r="X1" s="3" t="s">
        <v>2</v>
      </c>
      <c r="Y1" s="3" t="s">
        <v>1</v>
      </c>
      <c r="Z1" s="3" t="s">
        <v>2</v>
      </c>
      <c r="AA1" s="3" t="s">
        <v>43</v>
      </c>
      <c r="AB1" s="3" t="s">
        <v>2</v>
      </c>
      <c r="AC1" s="6" t="s">
        <v>3</v>
      </c>
      <c r="AD1" s="7" t="s">
        <v>4</v>
      </c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</row>
    <row r="2" spans="1:30" ht="12" customHeight="1">
      <c r="A2" s="1"/>
      <c r="B2" s="1"/>
      <c r="C2" s="1" t="s">
        <v>5</v>
      </c>
      <c r="D2" s="4"/>
      <c r="E2" s="1" t="s">
        <v>6</v>
      </c>
      <c r="F2" s="5"/>
      <c r="G2" s="1" t="s">
        <v>7</v>
      </c>
      <c r="H2" s="5"/>
      <c r="I2" s="1" t="s">
        <v>8</v>
      </c>
      <c r="J2" s="1"/>
      <c r="K2" s="1" t="s">
        <v>9</v>
      </c>
      <c r="L2" s="1"/>
      <c r="M2" s="3" t="s">
        <v>10</v>
      </c>
      <c r="N2" s="1"/>
      <c r="O2" s="3" t="s">
        <v>11</v>
      </c>
      <c r="P2" s="1"/>
      <c r="Q2" s="3" t="s">
        <v>12</v>
      </c>
      <c r="R2" s="3"/>
      <c r="S2" s="3" t="s">
        <v>13</v>
      </c>
      <c r="T2" s="3"/>
      <c r="U2" s="3" t="s">
        <v>14</v>
      </c>
      <c r="V2" s="3"/>
      <c r="W2" s="6" t="s">
        <v>15</v>
      </c>
      <c r="X2" s="6" t="s">
        <v>16</v>
      </c>
      <c r="Y2" s="6" t="s">
        <v>16</v>
      </c>
      <c r="Z2" s="6" t="s">
        <v>17</v>
      </c>
      <c r="AA2" s="6" t="s">
        <v>17</v>
      </c>
      <c r="AB2" s="6" t="s">
        <v>402</v>
      </c>
      <c r="AC2" s="6" t="s">
        <v>400</v>
      </c>
      <c r="AD2" s="7" t="s">
        <v>400</v>
      </c>
    </row>
    <row r="3" spans="1:30" ht="12" customHeight="1">
      <c r="A3" s="10">
        <v>307</v>
      </c>
      <c r="B3" s="11" t="s">
        <v>18</v>
      </c>
      <c r="C3" s="12">
        <v>31912</v>
      </c>
      <c r="D3" s="13"/>
      <c r="E3" s="12">
        <v>27916</v>
      </c>
      <c r="F3" s="14"/>
      <c r="G3" s="12">
        <v>24448</v>
      </c>
      <c r="H3" s="14"/>
      <c r="I3" s="15">
        <v>23297</v>
      </c>
      <c r="J3" s="16"/>
      <c r="K3" s="16">
        <v>18357</v>
      </c>
      <c r="L3" s="12"/>
      <c r="M3" s="16">
        <v>19435</v>
      </c>
      <c r="N3" s="12"/>
      <c r="O3" s="16">
        <v>21007</v>
      </c>
      <c r="P3" s="15"/>
      <c r="Q3" s="15">
        <v>26874</v>
      </c>
      <c r="R3" s="16"/>
      <c r="S3" s="16">
        <v>42067</v>
      </c>
      <c r="T3" s="15"/>
      <c r="U3" s="15">
        <v>38560</v>
      </c>
      <c r="V3" s="15"/>
      <c r="W3" s="15">
        <v>57230</v>
      </c>
      <c r="X3" s="15">
        <v>47000</v>
      </c>
      <c r="Y3" s="15">
        <v>29562</v>
      </c>
      <c r="Z3" s="15">
        <v>35000</v>
      </c>
      <c r="AA3" s="15">
        <v>35000</v>
      </c>
      <c r="AB3" s="15">
        <v>40000</v>
      </c>
      <c r="AC3" s="16">
        <f>SUM(AB3-Z3)</f>
        <v>5000</v>
      </c>
      <c r="AD3" s="17">
        <f>SUM(AC3/Z3)</f>
        <v>0.14285714285714285</v>
      </c>
    </row>
    <row r="4" spans="1:30" ht="12" customHeight="1">
      <c r="A4" s="10">
        <v>318</v>
      </c>
      <c r="B4" s="11" t="s">
        <v>19</v>
      </c>
      <c r="C4" s="12">
        <v>1515980</v>
      </c>
      <c r="D4" s="13"/>
      <c r="E4" s="12">
        <v>1505964</v>
      </c>
      <c r="F4" s="14"/>
      <c r="G4" s="12">
        <v>1606533</v>
      </c>
      <c r="H4" s="14"/>
      <c r="I4" s="15">
        <v>1637398</v>
      </c>
      <c r="J4" s="16"/>
      <c r="K4" s="16">
        <v>1713906</v>
      </c>
      <c r="L4" s="12"/>
      <c r="M4" s="16">
        <v>1738290</v>
      </c>
      <c r="N4" s="12"/>
      <c r="O4" s="16">
        <v>1802246</v>
      </c>
      <c r="P4" s="15"/>
      <c r="Q4" s="15">
        <v>1767060</v>
      </c>
      <c r="R4" s="16"/>
      <c r="S4" s="16">
        <v>1726170</v>
      </c>
      <c r="T4" s="15"/>
      <c r="U4" s="15">
        <v>1654447</v>
      </c>
      <c r="V4" s="15"/>
      <c r="W4" s="15">
        <v>1629715</v>
      </c>
      <c r="X4" s="15">
        <v>1537600</v>
      </c>
      <c r="Y4" s="15">
        <v>1637278</v>
      </c>
      <c r="Z4" s="15">
        <v>1575000</v>
      </c>
      <c r="AA4" s="15">
        <v>1575000</v>
      </c>
      <c r="AB4" s="15">
        <v>1630800</v>
      </c>
      <c r="AC4" s="16">
        <f aca="true" t="shared" si="0" ref="AC4:AC25">SUM(AB4-Z4)</f>
        <v>55800</v>
      </c>
      <c r="AD4" s="17">
        <f aca="true" t="shared" si="1" ref="AD4:AD25">SUM(AC4/Z4)</f>
        <v>0.03542857142857143</v>
      </c>
    </row>
    <row r="5" spans="1:30" ht="12" customHeight="1">
      <c r="A5" s="10">
        <v>320</v>
      </c>
      <c r="B5" s="11" t="s">
        <v>20</v>
      </c>
      <c r="C5" s="12">
        <v>27849</v>
      </c>
      <c r="D5" s="13"/>
      <c r="E5" s="12">
        <v>27425</v>
      </c>
      <c r="F5" s="14"/>
      <c r="G5" s="12">
        <v>26541</v>
      </c>
      <c r="H5" s="14"/>
      <c r="I5" s="15">
        <v>26912</v>
      </c>
      <c r="J5" s="16"/>
      <c r="K5" s="16">
        <v>27289</v>
      </c>
      <c r="L5" s="12"/>
      <c r="M5" s="16">
        <v>26650</v>
      </c>
      <c r="N5" s="12"/>
      <c r="O5" s="16">
        <v>28464</v>
      </c>
      <c r="P5" s="15"/>
      <c r="Q5" s="15">
        <v>26142</v>
      </c>
      <c r="R5" s="16"/>
      <c r="S5" s="16">
        <v>25319</v>
      </c>
      <c r="T5" s="15"/>
      <c r="U5" s="15">
        <v>24914</v>
      </c>
      <c r="V5" s="15"/>
      <c r="W5" s="15">
        <v>25063</v>
      </c>
      <c r="X5" s="15">
        <v>25000</v>
      </c>
      <c r="Y5" s="15">
        <v>24757</v>
      </c>
      <c r="Z5" s="15">
        <v>24000</v>
      </c>
      <c r="AA5" s="15">
        <v>24000</v>
      </c>
      <c r="AB5" s="15">
        <v>24000</v>
      </c>
      <c r="AC5" s="16">
        <f t="shared" si="0"/>
        <v>0</v>
      </c>
      <c r="AD5" s="17">
        <f t="shared" si="1"/>
        <v>0</v>
      </c>
    </row>
    <row r="6" spans="1:30" ht="12" customHeight="1">
      <c r="A6" s="10">
        <v>321</v>
      </c>
      <c r="B6" s="11" t="s">
        <v>21</v>
      </c>
      <c r="C6" s="12">
        <v>11985</v>
      </c>
      <c r="D6" s="13"/>
      <c r="E6" s="12">
        <v>11960</v>
      </c>
      <c r="F6" s="14"/>
      <c r="G6" s="12">
        <v>13143</v>
      </c>
      <c r="H6" s="14"/>
      <c r="I6" s="15">
        <v>12409</v>
      </c>
      <c r="J6" s="16"/>
      <c r="K6" s="16">
        <v>11669</v>
      </c>
      <c r="L6" s="12"/>
      <c r="M6" s="16">
        <v>15202</v>
      </c>
      <c r="N6" s="12"/>
      <c r="O6" s="16">
        <v>13275</v>
      </c>
      <c r="P6" s="15"/>
      <c r="Q6" s="15">
        <v>14135</v>
      </c>
      <c r="R6" s="16"/>
      <c r="S6" s="16">
        <v>12877</v>
      </c>
      <c r="T6" s="15"/>
      <c r="U6" s="15">
        <v>14936</v>
      </c>
      <c r="V6" s="15"/>
      <c r="W6" s="15">
        <v>12850</v>
      </c>
      <c r="X6" s="15">
        <v>12000</v>
      </c>
      <c r="Y6" s="15">
        <v>13347</v>
      </c>
      <c r="Z6" s="15">
        <v>12000</v>
      </c>
      <c r="AA6" s="15">
        <v>12000</v>
      </c>
      <c r="AB6" s="15">
        <v>12000</v>
      </c>
      <c r="AC6" s="16">
        <f t="shared" si="0"/>
        <v>0</v>
      </c>
      <c r="AD6" s="17">
        <f t="shared" si="1"/>
        <v>0</v>
      </c>
    </row>
    <row r="7" spans="1:30" ht="12" customHeight="1">
      <c r="A7" s="10">
        <v>324</v>
      </c>
      <c r="B7" s="11" t="s">
        <v>22</v>
      </c>
      <c r="C7" s="12">
        <v>7221</v>
      </c>
      <c r="D7" s="13"/>
      <c r="E7" s="12">
        <v>12896</v>
      </c>
      <c r="F7" s="14"/>
      <c r="G7" s="12">
        <v>7895</v>
      </c>
      <c r="H7" s="14"/>
      <c r="I7" s="15">
        <v>13445</v>
      </c>
      <c r="J7" s="16"/>
      <c r="K7" s="16">
        <v>10541</v>
      </c>
      <c r="L7" s="12"/>
      <c r="M7" s="16">
        <v>10301</v>
      </c>
      <c r="N7" s="12"/>
      <c r="O7" s="16">
        <v>9315</v>
      </c>
      <c r="P7" s="15"/>
      <c r="Q7" s="15">
        <v>8940</v>
      </c>
      <c r="R7" s="16"/>
      <c r="S7" s="16">
        <v>8453</v>
      </c>
      <c r="T7" s="15"/>
      <c r="U7" s="15">
        <v>6860</v>
      </c>
      <c r="V7" s="15"/>
      <c r="W7" s="15">
        <v>5829</v>
      </c>
      <c r="X7" s="15">
        <v>7000</v>
      </c>
      <c r="Y7" s="15">
        <v>7394</v>
      </c>
      <c r="Z7" s="15">
        <v>5000</v>
      </c>
      <c r="AA7" s="15">
        <v>5000</v>
      </c>
      <c r="AB7" s="15">
        <v>5000</v>
      </c>
      <c r="AC7" s="16">
        <f t="shared" si="0"/>
        <v>0</v>
      </c>
      <c r="AD7" s="17">
        <f t="shared" si="1"/>
        <v>0</v>
      </c>
    </row>
    <row r="8" spans="1:30" ht="12" customHeight="1">
      <c r="A8" s="10">
        <v>325</v>
      </c>
      <c r="B8" s="11" t="s">
        <v>23</v>
      </c>
      <c r="C8" s="12">
        <v>3394</v>
      </c>
      <c r="D8" s="13"/>
      <c r="E8" s="12">
        <v>3251</v>
      </c>
      <c r="F8" s="14"/>
      <c r="G8" s="12">
        <v>3947</v>
      </c>
      <c r="H8" s="14"/>
      <c r="I8" s="15">
        <v>6014</v>
      </c>
      <c r="J8" s="16"/>
      <c r="K8" s="16">
        <v>7170</v>
      </c>
      <c r="L8" s="12"/>
      <c r="M8" s="16">
        <v>8406</v>
      </c>
      <c r="N8" s="12"/>
      <c r="O8" s="16">
        <v>8754</v>
      </c>
      <c r="P8" s="15"/>
      <c r="Q8" s="15">
        <v>8572</v>
      </c>
      <c r="R8" s="16"/>
      <c r="S8" s="16">
        <v>7602</v>
      </c>
      <c r="T8" s="15"/>
      <c r="U8" s="15">
        <v>8449</v>
      </c>
      <c r="V8" s="15"/>
      <c r="W8" s="15">
        <v>8625</v>
      </c>
      <c r="X8" s="15">
        <v>8500</v>
      </c>
      <c r="Y8" s="15">
        <v>7910</v>
      </c>
      <c r="Z8" s="15">
        <v>6500</v>
      </c>
      <c r="AA8" s="15">
        <v>6500</v>
      </c>
      <c r="AB8" s="15">
        <v>6500</v>
      </c>
      <c r="AC8" s="16">
        <f t="shared" si="0"/>
        <v>0</v>
      </c>
      <c r="AD8" s="17">
        <f t="shared" si="1"/>
        <v>0</v>
      </c>
    </row>
    <row r="9" spans="1:30" ht="12" customHeight="1">
      <c r="A9" s="10">
        <v>326</v>
      </c>
      <c r="B9" s="11" t="s">
        <v>24</v>
      </c>
      <c r="C9" s="12">
        <v>82354</v>
      </c>
      <c r="D9" s="13"/>
      <c r="E9" s="12">
        <v>51009</v>
      </c>
      <c r="F9" s="14"/>
      <c r="G9" s="12">
        <v>96159</v>
      </c>
      <c r="H9" s="14"/>
      <c r="I9" s="15">
        <v>28027</v>
      </c>
      <c r="J9" s="16"/>
      <c r="K9" s="16">
        <v>40991</v>
      </c>
      <c r="L9" s="12"/>
      <c r="M9" s="16">
        <v>30502</v>
      </c>
      <c r="N9" s="12"/>
      <c r="O9" s="16">
        <v>30860</v>
      </c>
      <c r="P9" s="15"/>
      <c r="Q9" s="15">
        <v>34595</v>
      </c>
      <c r="R9" s="16"/>
      <c r="S9" s="16">
        <v>31075</v>
      </c>
      <c r="T9" s="15"/>
      <c r="U9" s="15">
        <v>30005</v>
      </c>
      <c r="V9" s="15"/>
      <c r="W9" s="15">
        <v>88070</v>
      </c>
      <c r="X9" s="15">
        <v>44000</v>
      </c>
      <c r="Y9" s="15">
        <v>24526</v>
      </c>
      <c r="Z9" s="15">
        <v>44000</v>
      </c>
      <c r="AA9" s="15">
        <v>44000</v>
      </c>
      <c r="AB9" s="15">
        <v>45000</v>
      </c>
      <c r="AC9" s="16">
        <f t="shared" si="0"/>
        <v>1000</v>
      </c>
      <c r="AD9" s="17">
        <f t="shared" si="1"/>
        <v>0.022727272727272728</v>
      </c>
    </row>
    <row r="10" spans="1:30" ht="12" customHeight="1">
      <c r="A10" s="10">
        <v>327</v>
      </c>
      <c r="B10" s="11" t="s">
        <v>25</v>
      </c>
      <c r="C10" s="12">
        <v>234975</v>
      </c>
      <c r="D10" s="13"/>
      <c r="E10" s="12">
        <v>294094</v>
      </c>
      <c r="F10" s="14"/>
      <c r="G10" s="12">
        <v>118378</v>
      </c>
      <c r="H10" s="14"/>
      <c r="I10" s="15">
        <v>61677</v>
      </c>
      <c r="J10" s="16"/>
      <c r="K10" s="16">
        <v>29768</v>
      </c>
      <c r="L10" s="12"/>
      <c r="M10" s="16">
        <v>58447</v>
      </c>
      <c r="N10" s="12"/>
      <c r="O10" s="16">
        <v>194237</v>
      </c>
      <c r="P10" s="15"/>
      <c r="Q10" s="15">
        <v>275717</v>
      </c>
      <c r="R10" s="16"/>
      <c r="S10" s="16">
        <v>215040</v>
      </c>
      <c r="T10" s="15"/>
      <c r="U10" s="15">
        <v>150960</v>
      </c>
      <c r="V10" s="15"/>
      <c r="W10" s="15">
        <v>84341</v>
      </c>
      <c r="X10" s="15">
        <v>81000</v>
      </c>
      <c r="Y10" s="15">
        <v>31381</v>
      </c>
      <c r="Z10" s="15">
        <v>50000</v>
      </c>
      <c r="AA10" s="15">
        <v>50000</v>
      </c>
      <c r="AB10" s="15">
        <v>25000</v>
      </c>
      <c r="AC10" s="16">
        <f t="shared" si="0"/>
        <v>-25000</v>
      </c>
      <c r="AD10" s="17">
        <f t="shared" si="1"/>
        <v>-0.5</v>
      </c>
    </row>
    <row r="11" spans="1:30" ht="12" customHeight="1">
      <c r="A11" s="10">
        <v>329</v>
      </c>
      <c r="B11" s="11" t="s">
        <v>26</v>
      </c>
      <c r="C11" s="12">
        <v>179</v>
      </c>
      <c r="D11" s="13"/>
      <c r="E11" s="12">
        <v>85580</v>
      </c>
      <c r="F11" s="14"/>
      <c r="G11" s="12">
        <v>160</v>
      </c>
      <c r="H11" s="14"/>
      <c r="I11" s="15">
        <v>0</v>
      </c>
      <c r="J11" s="16"/>
      <c r="K11" s="16">
        <v>19530</v>
      </c>
      <c r="L11" s="12"/>
      <c r="M11" s="16">
        <v>39903</v>
      </c>
      <c r="N11" s="12"/>
      <c r="O11" s="16">
        <v>108032</v>
      </c>
      <c r="P11" s="15"/>
      <c r="Q11" s="15">
        <v>181</v>
      </c>
      <c r="R11" s="16"/>
      <c r="S11" s="16">
        <v>85</v>
      </c>
      <c r="T11" s="15"/>
      <c r="U11" s="15">
        <v>12</v>
      </c>
      <c r="V11" s="15"/>
      <c r="W11" s="15">
        <v>82</v>
      </c>
      <c r="X11" s="15">
        <v>100</v>
      </c>
      <c r="Y11" s="15">
        <v>141</v>
      </c>
      <c r="Z11" s="15">
        <v>100</v>
      </c>
      <c r="AA11" s="15">
        <v>100</v>
      </c>
      <c r="AB11" s="15">
        <v>100</v>
      </c>
      <c r="AC11" s="16">
        <f t="shared" si="0"/>
        <v>0</v>
      </c>
      <c r="AD11" s="17">
        <f t="shared" si="1"/>
        <v>0</v>
      </c>
    </row>
    <row r="12" spans="1:30" ht="12" customHeight="1">
      <c r="A12" s="10">
        <v>331</v>
      </c>
      <c r="B12" s="11" t="s">
        <v>27</v>
      </c>
      <c r="C12" s="12">
        <v>858030</v>
      </c>
      <c r="D12" s="13"/>
      <c r="E12" s="12">
        <v>799739</v>
      </c>
      <c r="F12" s="14"/>
      <c r="G12" s="12">
        <v>702622</v>
      </c>
      <c r="H12" s="14"/>
      <c r="I12" s="15">
        <v>689258</v>
      </c>
      <c r="J12" s="16"/>
      <c r="K12" s="16">
        <v>706460</v>
      </c>
      <c r="L12" s="12"/>
      <c r="M12" s="16">
        <v>724034</v>
      </c>
      <c r="N12" s="12"/>
      <c r="O12" s="16">
        <v>664774</v>
      </c>
      <c r="P12" s="15"/>
      <c r="Q12" s="15">
        <v>702395</v>
      </c>
      <c r="R12" s="16"/>
      <c r="S12" s="16">
        <v>740197</v>
      </c>
      <c r="T12" s="15"/>
      <c r="U12" s="15">
        <v>667238</v>
      </c>
      <c r="V12" s="15"/>
      <c r="W12" s="15">
        <v>599840</v>
      </c>
      <c r="X12" s="15">
        <v>548000</v>
      </c>
      <c r="Y12" s="15">
        <v>610263</v>
      </c>
      <c r="Z12" s="15">
        <v>622000</v>
      </c>
      <c r="AA12" s="15">
        <v>622000</v>
      </c>
      <c r="AB12" s="15">
        <v>640000</v>
      </c>
      <c r="AC12" s="16">
        <f t="shared" si="0"/>
        <v>18000</v>
      </c>
      <c r="AD12" s="17">
        <f t="shared" si="1"/>
        <v>0.028938906752411574</v>
      </c>
    </row>
    <row r="13" spans="1:30" ht="12" customHeight="1">
      <c r="A13" s="10">
        <v>332</v>
      </c>
      <c r="B13" s="11" t="s">
        <v>28</v>
      </c>
      <c r="C13" s="12">
        <v>58457</v>
      </c>
      <c r="D13" s="13"/>
      <c r="E13" s="12">
        <v>22269</v>
      </c>
      <c r="F13" s="14"/>
      <c r="G13" s="12">
        <v>98440</v>
      </c>
      <c r="H13" s="14"/>
      <c r="I13" s="15">
        <v>85546</v>
      </c>
      <c r="J13" s="16"/>
      <c r="K13" s="16">
        <v>48181</v>
      </c>
      <c r="L13" s="12"/>
      <c r="M13" s="16">
        <v>24813</v>
      </c>
      <c r="N13" s="12"/>
      <c r="O13" s="16">
        <v>100964</v>
      </c>
      <c r="P13" s="15"/>
      <c r="Q13" s="15">
        <v>31683</v>
      </c>
      <c r="R13" s="16"/>
      <c r="S13" s="16">
        <v>48358</v>
      </c>
      <c r="T13" s="15"/>
      <c r="U13" s="15">
        <v>71207</v>
      </c>
      <c r="V13" s="15"/>
      <c r="W13" s="15">
        <v>74275</v>
      </c>
      <c r="X13" s="15">
        <v>29000</v>
      </c>
      <c r="Y13" s="15">
        <v>77407</v>
      </c>
      <c r="Z13" s="15">
        <v>29000</v>
      </c>
      <c r="AA13" s="15">
        <v>29000</v>
      </c>
      <c r="AB13" s="15">
        <v>35000</v>
      </c>
      <c r="AC13" s="16">
        <f t="shared" si="0"/>
        <v>6000</v>
      </c>
      <c r="AD13" s="17">
        <f t="shared" si="1"/>
        <v>0.20689655172413793</v>
      </c>
    </row>
    <row r="14" spans="1:30" ht="12" customHeight="1">
      <c r="A14" s="10">
        <v>333</v>
      </c>
      <c r="B14" s="11" t="s">
        <v>29</v>
      </c>
      <c r="C14" s="12">
        <v>150000</v>
      </c>
      <c r="D14" s="13"/>
      <c r="E14" s="12">
        <v>250000</v>
      </c>
      <c r="F14" s="14"/>
      <c r="G14" s="12">
        <v>179930</v>
      </c>
      <c r="H14" s="14"/>
      <c r="I14" s="15">
        <v>0</v>
      </c>
      <c r="J14" s="16"/>
      <c r="K14" s="16">
        <v>0</v>
      </c>
      <c r="L14" s="12"/>
      <c r="M14" s="16">
        <v>210000</v>
      </c>
      <c r="N14" s="12"/>
      <c r="O14" s="16">
        <v>210000</v>
      </c>
      <c r="P14" s="15"/>
      <c r="Q14" s="15">
        <v>210000</v>
      </c>
      <c r="R14" s="16"/>
      <c r="S14" s="16">
        <v>210000</v>
      </c>
      <c r="T14" s="15"/>
      <c r="U14" s="15">
        <v>210000</v>
      </c>
      <c r="V14" s="15"/>
      <c r="W14" s="15">
        <v>210000</v>
      </c>
      <c r="X14" s="15">
        <v>210000</v>
      </c>
      <c r="Y14" s="15">
        <v>210000</v>
      </c>
      <c r="Z14" s="15">
        <v>350000</v>
      </c>
      <c r="AA14" s="15">
        <v>350000</v>
      </c>
      <c r="AB14" s="15">
        <v>350000</v>
      </c>
      <c r="AC14" s="16">
        <f t="shared" si="0"/>
        <v>0</v>
      </c>
      <c r="AD14" s="17">
        <f t="shared" si="1"/>
        <v>0</v>
      </c>
    </row>
    <row r="15" spans="1:30" ht="12" customHeight="1">
      <c r="A15" s="10">
        <v>335</v>
      </c>
      <c r="B15" s="11" t="s">
        <v>30</v>
      </c>
      <c r="C15" s="12">
        <v>29515</v>
      </c>
      <c r="D15" s="13"/>
      <c r="E15" s="12">
        <v>30120</v>
      </c>
      <c r="F15" s="14"/>
      <c r="G15" s="12">
        <v>34184</v>
      </c>
      <c r="H15" s="14"/>
      <c r="I15" s="15">
        <v>34882</v>
      </c>
      <c r="J15" s="16"/>
      <c r="K15" s="16">
        <v>53870</v>
      </c>
      <c r="L15" s="12"/>
      <c r="M15" s="16">
        <v>57497</v>
      </c>
      <c r="N15" s="12"/>
      <c r="O15" s="16">
        <v>50925</v>
      </c>
      <c r="P15" s="15"/>
      <c r="Q15" s="15">
        <v>48135</v>
      </c>
      <c r="R15" s="16"/>
      <c r="S15" s="16">
        <v>59984</v>
      </c>
      <c r="T15" s="15"/>
      <c r="U15" s="15">
        <v>62154</v>
      </c>
      <c r="V15" s="15"/>
      <c r="W15" s="15">
        <v>75254</v>
      </c>
      <c r="X15" s="15">
        <v>60000</v>
      </c>
      <c r="Y15" s="15">
        <v>93391</v>
      </c>
      <c r="Z15" s="15">
        <v>70000</v>
      </c>
      <c r="AA15" s="15">
        <v>70000</v>
      </c>
      <c r="AB15" s="15">
        <v>70000</v>
      </c>
      <c r="AC15" s="16">
        <f t="shared" si="0"/>
        <v>0</v>
      </c>
      <c r="AD15" s="17">
        <f t="shared" si="1"/>
        <v>0</v>
      </c>
    </row>
    <row r="16" spans="1:30" ht="12" customHeight="1">
      <c r="A16" s="10">
        <v>336</v>
      </c>
      <c r="B16" s="11" t="s">
        <v>31</v>
      </c>
      <c r="C16" s="12">
        <v>62159</v>
      </c>
      <c r="D16" s="13"/>
      <c r="E16" s="12">
        <v>91586</v>
      </c>
      <c r="F16" s="14"/>
      <c r="G16" s="12">
        <v>95762</v>
      </c>
      <c r="H16" s="14"/>
      <c r="I16" s="15">
        <v>93236</v>
      </c>
      <c r="J16" s="16"/>
      <c r="K16" s="16">
        <v>85544</v>
      </c>
      <c r="L16" s="12"/>
      <c r="M16" s="16">
        <v>96448</v>
      </c>
      <c r="N16" s="12"/>
      <c r="O16" s="16">
        <v>112224</v>
      </c>
      <c r="P16" s="15"/>
      <c r="Q16" s="15">
        <v>92948</v>
      </c>
      <c r="R16" s="16"/>
      <c r="S16" s="16">
        <v>94380</v>
      </c>
      <c r="T16" s="15"/>
      <c r="U16" s="15">
        <v>86944</v>
      </c>
      <c r="V16" s="15"/>
      <c r="W16" s="15">
        <v>77216</v>
      </c>
      <c r="X16" s="15">
        <v>67000</v>
      </c>
      <c r="Y16" s="15">
        <v>80672</v>
      </c>
      <c r="Z16" s="15">
        <v>67000</v>
      </c>
      <c r="AA16" s="15">
        <v>83952</v>
      </c>
      <c r="AB16" s="15">
        <v>84000</v>
      </c>
      <c r="AC16" s="16">
        <f t="shared" si="0"/>
        <v>17000</v>
      </c>
      <c r="AD16" s="17">
        <f t="shared" si="1"/>
        <v>0.2537313432835821</v>
      </c>
    </row>
    <row r="17" spans="1:30" ht="12" customHeight="1">
      <c r="A17" s="10">
        <v>339</v>
      </c>
      <c r="B17" s="11" t="s">
        <v>32</v>
      </c>
      <c r="C17" s="12">
        <v>51526</v>
      </c>
      <c r="D17" s="13"/>
      <c r="E17" s="12">
        <v>60842</v>
      </c>
      <c r="F17" s="14"/>
      <c r="G17" s="12">
        <v>65454</v>
      </c>
      <c r="H17" s="14"/>
      <c r="I17" s="15">
        <v>60355</v>
      </c>
      <c r="J17" s="16"/>
      <c r="K17" s="16">
        <v>59654</v>
      </c>
      <c r="L17" s="12"/>
      <c r="M17" s="16">
        <v>66985</v>
      </c>
      <c r="N17" s="12"/>
      <c r="O17" s="16">
        <v>67999</v>
      </c>
      <c r="P17" s="15"/>
      <c r="Q17" s="15">
        <v>72621</v>
      </c>
      <c r="R17" s="16"/>
      <c r="S17" s="16">
        <v>81740</v>
      </c>
      <c r="T17" s="15"/>
      <c r="U17" s="15">
        <v>128535</v>
      </c>
      <c r="V17" s="15"/>
      <c r="W17" s="15">
        <v>144317</v>
      </c>
      <c r="X17" s="15">
        <v>110000</v>
      </c>
      <c r="Y17" s="15">
        <v>154202</v>
      </c>
      <c r="Z17" s="15">
        <v>145000</v>
      </c>
      <c r="AA17" s="15">
        <v>157125</v>
      </c>
      <c r="AB17" s="15">
        <v>155000</v>
      </c>
      <c r="AC17" s="16">
        <f t="shared" si="0"/>
        <v>10000</v>
      </c>
      <c r="AD17" s="17">
        <f t="shared" si="1"/>
        <v>0.06896551724137931</v>
      </c>
    </row>
    <row r="18" spans="1:30" ht="12" customHeight="1">
      <c r="A18" s="10">
        <v>359</v>
      </c>
      <c r="B18" s="11" t="s">
        <v>33</v>
      </c>
      <c r="C18" s="12">
        <v>16956</v>
      </c>
      <c r="D18" s="13"/>
      <c r="E18" s="12">
        <v>18954</v>
      </c>
      <c r="F18" s="14"/>
      <c r="G18" s="12">
        <v>17828</v>
      </c>
      <c r="H18" s="14"/>
      <c r="I18" s="15">
        <v>18341</v>
      </c>
      <c r="J18" s="16"/>
      <c r="K18" s="16">
        <v>19674</v>
      </c>
      <c r="L18" s="12"/>
      <c r="M18" s="16">
        <v>18907</v>
      </c>
      <c r="N18" s="12"/>
      <c r="O18" s="16">
        <v>19363</v>
      </c>
      <c r="P18" s="15"/>
      <c r="Q18" s="15">
        <v>18491</v>
      </c>
      <c r="R18" s="16"/>
      <c r="S18" s="16">
        <v>19669</v>
      </c>
      <c r="T18" s="15"/>
      <c r="U18" s="15">
        <v>17403</v>
      </c>
      <c r="V18" s="15"/>
      <c r="W18" s="15">
        <v>17415</v>
      </c>
      <c r="X18" s="15">
        <v>16000</v>
      </c>
      <c r="Y18" s="15">
        <v>16311</v>
      </c>
      <c r="Z18" s="15">
        <v>16000</v>
      </c>
      <c r="AA18" s="15">
        <v>16000</v>
      </c>
      <c r="AB18" s="15">
        <v>16000</v>
      </c>
      <c r="AC18" s="16">
        <f t="shared" si="0"/>
        <v>0</v>
      </c>
      <c r="AD18" s="17">
        <f t="shared" si="1"/>
        <v>0</v>
      </c>
    </row>
    <row r="19" spans="1:30" ht="12" customHeight="1">
      <c r="A19" s="10">
        <v>410</v>
      </c>
      <c r="B19" s="11" t="s">
        <v>34</v>
      </c>
      <c r="C19" s="12">
        <v>92772</v>
      </c>
      <c r="D19" s="13"/>
      <c r="E19" s="12">
        <v>94848</v>
      </c>
      <c r="F19" s="14"/>
      <c r="G19" s="12">
        <v>105455</v>
      </c>
      <c r="H19" s="14"/>
      <c r="I19" s="15">
        <v>112791</v>
      </c>
      <c r="J19" s="16"/>
      <c r="K19" s="16">
        <v>180542</v>
      </c>
      <c r="L19" s="12"/>
      <c r="M19" s="16">
        <v>165169</v>
      </c>
      <c r="N19" s="12"/>
      <c r="O19" s="16">
        <v>158506</v>
      </c>
      <c r="P19" s="15"/>
      <c r="Q19" s="15">
        <v>137325</v>
      </c>
      <c r="R19" s="16"/>
      <c r="S19" s="16">
        <v>171418</v>
      </c>
      <c r="T19" s="15"/>
      <c r="U19" s="15">
        <v>100536</v>
      </c>
      <c r="V19" s="15"/>
      <c r="W19" s="15">
        <v>110567</v>
      </c>
      <c r="X19" s="15">
        <v>90000</v>
      </c>
      <c r="Y19" s="15">
        <v>90795</v>
      </c>
      <c r="Z19" s="15">
        <v>70000</v>
      </c>
      <c r="AA19" s="15">
        <v>90000</v>
      </c>
      <c r="AB19" s="15">
        <v>80000</v>
      </c>
      <c r="AC19" s="16">
        <f t="shared" si="0"/>
        <v>10000</v>
      </c>
      <c r="AD19" s="17">
        <f t="shared" si="1"/>
        <v>0.14285714285714285</v>
      </c>
    </row>
    <row r="20" spans="1:30" ht="12" customHeight="1">
      <c r="A20" s="10">
        <v>514</v>
      </c>
      <c r="B20" s="11" t="s">
        <v>35</v>
      </c>
      <c r="C20" s="12">
        <v>4320</v>
      </c>
      <c r="D20" s="13"/>
      <c r="E20" s="12">
        <v>12896</v>
      </c>
      <c r="F20" s="14"/>
      <c r="G20" s="12">
        <v>4000</v>
      </c>
      <c r="H20" s="14"/>
      <c r="I20" s="15">
        <v>4580</v>
      </c>
      <c r="J20" s="16"/>
      <c r="K20" s="16">
        <v>5890</v>
      </c>
      <c r="L20" s="12"/>
      <c r="M20" s="16">
        <v>3200</v>
      </c>
      <c r="N20" s="12"/>
      <c r="O20" s="16">
        <v>4600</v>
      </c>
      <c r="P20" s="15"/>
      <c r="Q20" s="15">
        <v>3880</v>
      </c>
      <c r="R20" s="16"/>
      <c r="S20" s="16">
        <v>13677</v>
      </c>
      <c r="T20" s="15"/>
      <c r="U20" s="15">
        <v>6350</v>
      </c>
      <c r="V20" s="15"/>
      <c r="W20" s="15">
        <v>5425</v>
      </c>
      <c r="X20" s="15">
        <v>7000</v>
      </c>
      <c r="Y20" s="15">
        <v>4725</v>
      </c>
      <c r="Z20" s="15">
        <v>6000</v>
      </c>
      <c r="AA20" s="15">
        <v>6000</v>
      </c>
      <c r="AB20" s="15">
        <v>6000</v>
      </c>
      <c r="AC20" s="16">
        <f t="shared" si="0"/>
        <v>0</v>
      </c>
      <c r="AD20" s="17">
        <f t="shared" si="1"/>
        <v>0</v>
      </c>
    </row>
    <row r="21" spans="1:30" ht="12" customHeight="1">
      <c r="A21" s="10">
        <v>525</v>
      </c>
      <c r="B21" s="11" t="s">
        <v>36</v>
      </c>
      <c r="C21" s="12">
        <v>1575</v>
      </c>
      <c r="D21" s="13"/>
      <c r="E21" s="12">
        <v>1000</v>
      </c>
      <c r="F21" s="14"/>
      <c r="G21" s="12">
        <v>1725</v>
      </c>
      <c r="H21" s="14"/>
      <c r="I21" s="15">
        <v>2700</v>
      </c>
      <c r="J21" s="16"/>
      <c r="K21" s="16">
        <v>3000</v>
      </c>
      <c r="L21" s="12"/>
      <c r="M21" s="16">
        <v>5250</v>
      </c>
      <c r="N21" s="12"/>
      <c r="O21" s="16">
        <v>5200</v>
      </c>
      <c r="P21" s="15"/>
      <c r="Q21" s="15">
        <v>4624</v>
      </c>
      <c r="R21" s="16"/>
      <c r="S21" s="16">
        <v>5650</v>
      </c>
      <c r="T21" s="15"/>
      <c r="U21" s="15">
        <v>5500</v>
      </c>
      <c r="V21" s="15"/>
      <c r="W21" s="15">
        <v>5650</v>
      </c>
      <c r="X21" s="15">
        <v>4000</v>
      </c>
      <c r="Y21" s="15">
        <v>4950</v>
      </c>
      <c r="Z21" s="15">
        <v>5000</v>
      </c>
      <c r="AA21" s="15">
        <v>5000</v>
      </c>
      <c r="AB21" s="15">
        <v>5000</v>
      </c>
      <c r="AC21" s="16">
        <f t="shared" si="0"/>
        <v>0</v>
      </c>
      <c r="AD21" s="17">
        <f t="shared" si="1"/>
        <v>0</v>
      </c>
    </row>
    <row r="22" spans="1:30" ht="12" customHeight="1">
      <c r="A22" s="10">
        <v>625</v>
      </c>
      <c r="B22" s="11" t="s">
        <v>37</v>
      </c>
      <c r="C22" s="12">
        <v>112626</v>
      </c>
      <c r="D22" s="13"/>
      <c r="E22" s="12">
        <v>192878</v>
      </c>
      <c r="F22" s="14"/>
      <c r="G22" s="12">
        <v>217180</v>
      </c>
      <c r="H22" s="14"/>
      <c r="I22" s="15">
        <v>214631</v>
      </c>
      <c r="J22" s="16"/>
      <c r="K22" s="16">
        <v>244154</v>
      </c>
      <c r="L22" s="12"/>
      <c r="M22" s="16">
        <v>247831</v>
      </c>
      <c r="N22" s="12"/>
      <c r="O22" s="16">
        <v>242997</v>
      </c>
      <c r="P22" s="15"/>
      <c r="Q22" s="15">
        <v>250925</v>
      </c>
      <c r="R22" s="16"/>
      <c r="S22" s="16">
        <v>246610</v>
      </c>
      <c r="T22" s="15"/>
      <c r="U22" s="15">
        <v>256797</v>
      </c>
      <c r="V22" s="15"/>
      <c r="W22" s="15">
        <v>180315</v>
      </c>
      <c r="X22" s="15">
        <v>183800</v>
      </c>
      <c r="Y22" s="15">
        <v>168617</v>
      </c>
      <c r="Z22" s="15">
        <v>183800</v>
      </c>
      <c r="AA22" s="15">
        <v>183800</v>
      </c>
      <c r="AB22" s="15">
        <v>0</v>
      </c>
      <c r="AC22" s="16">
        <f t="shared" si="0"/>
        <v>-183800</v>
      </c>
      <c r="AD22" s="17">
        <f t="shared" si="1"/>
        <v>-1</v>
      </c>
    </row>
    <row r="23" spans="1:30" ht="12" customHeight="1">
      <c r="A23" s="10">
        <v>518</v>
      </c>
      <c r="B23" s="11" t="s">
        <v>38</v>
      </c>
      <c r="C23" s="12"/>
      <c r="D23" s="13"/>
      <c r="E23" s="12"/>
      <c r="F23" s="14"/>
      <c r="G23" s="12"/>
      <c r="H23" s="14"/>
      <c r="I23" s="18"/>
      <c r="J23" s="16"/>
      <c r="K23" s="16">
        <v>35878</v>
      </c>
      <c r="L23" s="12"/>
      <c r="M23" s="16">
        <v>38160</v>
      </c>
      <c r="N23" s="12"/>
      <c r="O23" s="16">
        <v>31980</v>
      </c>
      <c r="P23" s="18"/>
      <c r="Q23" s="15">
        <v>35000</v>
      </c>
      <c r="R23" s="16"/>
      <c r="S23" s="16">
        <v>34606</v>
      </c>
      <c r="T23" s="15"/>
      <c r="U23" s="15">
        <v>34504</v>
      </c>
      <c r="V23" s="15"/>
      <c r="W23" s="15">
        <v>65583</v>
      </c>
      <c r="X23" s="15">
        <v>65500</v>
      </c>
      <c r="Y23" s="15">
        <v>61873</v>
      </c>
      <c r="Z23" s="15">
        <v>65500</v>
      </c>
      <c r="AA23" s="15">
        <v>65500</v>
      </c>
      <c r="AB23" s="15">
        <v>77000</v>
      </c>
      <c r="AC23" s="16">
        <f t="shared" si="0"/>
        <v>11500</v>
      </c>
      <c r="AD23" s="17">
        <f t="shared" si="1"/>
        <v>0.17557251908396945</v>
      </c>
    </row>
    <row r="24" spans="1:30" ht="12" customHeight="1">
      <c r="A24" s="10">
        <v>337</v>
      </c>
      <c r="B24" s="11" t="s">
        <v>39</v>
      </c>
      <c r="C24" s="12"/>
      <c r="D24" s="13"/>
      <c r="E24" s="12"/>
      <c r="F24" s="14"/>
      <c r="G24" s="12"/>
      <c r="H24" s="14"/>
      <c r="I24" s="18"/>
      <c r="J24" s="16"/>
      <c r="K24" s="16">
        <v>42092</v>
      </c>
      <c r="L24" s="12"/>
      <c r="M24" s="16">
        <v>37408</v>
      </c>
      <c r="N24" s="12"/>
      <c r="O24" s="16">
        <v>42000</v>
      </c>
      <c r="P24" s="18"/>
      <c r="Q24" s="15">
        <v>17952</v>
      </c>
      <c r="R24" s="16"/>
      <c r="S24" s="16">
        <v>12200</v>
      </c>
      <c r="T24" s="15"/>
      <c r="U24" s="15">
        <v>13698</v>
      </c>
      <c r="V24" s="15"/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6"/>
      <c r="AD24" s="17"/>
    </row>
    <row r="25" spans="1:30" s="33" customFormat="1" ht="12" customHeight="1">
      <c r="A25" s="11"/>
      <c r="B25" s="11" t="s">
        <v>40</v>
      </c>
      <c r="C25" s="19">
        <f>SUM(C3:C21)</f>
        <v>3241159</v>
      </c>
      <c r="D25" s="140"/>
      <c r="E25" s="19">
        <f>SUM(E3:E22)</f>
        <v>3595227</v>
      </c>
      <c r="F25" s="141"/>
      <c r="G25" s="19">
        <f>SUM(G3:G22)</f>
        <v>3419784</v>
      </c>
      <c r="H25" s="141"/>
      <c r="I25" s="20">
        <v>3125499</v>
      </c>
      <c r="J25" s="21"/>
      <c r="K25" s="21">
        <f>SUM(K3:K24)</f>
        <v>3364160</v>
      </c>
      <c r="L25" s="19"/>
      <c r="M25" s="21">
        <f>SUM(M3:M24)</f>
        <v>3642838</v>
      </c>
      <c r="N25" s="19"/>
      <c r="O25" s="22">
        <f aca="true" t="shared" si="2" ref="O25:U25">SUM(O3:O24)</f>
        <v>3927722</v>
      </c>
      <c r="P25" s="20"/>
      <c r="Q25" s="22">
        <f t="shared" si="2"/>
        <v>3788195</v>
      </c>
      <c r="R25" s="21"/>
      <c r="S25" s="22">
        <f t="shared" si="2"/>
        <v>3807177</v>
      </c>
      <c r="T25" s="22"/>
      <c r="U25" s="22">
        <f t="shared" si="2"/>
        <v>3590009</v>
      </c>
      <c r="V25" s="22"/>
      <c r="W25" s="23">
        <f aca="true" t="shared" si="3" ref="W25:AB25">SUM(W3:W24)</f>
        <v>3477662</v>
      </c>
      <c r="X25" s="23">
        <f t="shared" si="3"/>
        <v>3152500</v>
      </c>
      <c r="Y25" s="23">
        <f t="shared" si="3"/>
        <v>3349502</v>
      </c>
      <c r="Z25" s="23">
        <f t="shared" si="3"/>
        <v>3380900</v>
      </c>
      <c r="AA25" s="23">
        <f t="shared" si="3"/>
        <v>3429977</v>
      </c>
      <c r="AB25" s="23">
        <f t="shared" si="3"/>
        <v>3306400</v>
      </c>
      <c r="AC25" s="21">
        <f t="shared" si="0"/>
        <v>-74500</v>
      </c>
      <c r="AD25" s="24">
        <f t="shared" si="1"/>
        <v>-0.02203555266349197</v>
      </c>
    </row>
    <row r="28" spans="1:30" ht="12" customHeight="1">
      <c r="A28" s="3"/>
      <c r="B28" s="3" t="s">
        <v>41</v>
      </c>
      <c r="C28" s="3" t="s">
        <v>1</v>
      </c>
      <c r="D28" s="6" t="s">
        <v>2</v>
      </c>
      <c r="E28" s="6" t="s">
        <v>1</v>
      </c>
      <c r="F28" s="6" t="s">
        <v>2</v>
      </c>
      <c r="G28" s="6" t="s">
        <v>1</v>
      </c>
      <c r="H28" s="6" t="s">
        <v>2</v>
      </c>
      <c r="I28" s="6" t="s">
        <v>1</v>
      </c>
      <c r="J28" s="6" t="s">
        <v>2</v>
      </c>
      <c r="K28" s="6" t="s">
        <v>1</v>
      </c>
      <c r="L28" s="6" t="s">
        <v>2</v>
      </c>
      <c r="M28" s="6" t="s">
        <v>1</v>
      </c>
      <c r="N28" s="6" t="s">
        <v>2</v>
      </c>
      <c r="O28" s="6" t="s">
        <v>1</v>
      </c>
      <c r="P28" s="6" t="s">
        <v>2</v>
      </c>
      <c r="Q28" s="6" t="s">
        <v>42</v>
      </c>
      <c r="R28" s="6" t="s">
        <v>2</v>
      </c>
      <c r="S28" s="6" t="s">
        <v>1</v>
      </c>
      <c r="T28" s="6" t="s">
        <v>2</v>
      </c>
      <c r="U28" s="6" t="s">
        <v>42</v>
      </c>
      <c r="V28" s="6" t="s">
        <v>2</v>
      </c>
      <c r="W28" s="6" t="s">
        <v>1</v>
      </c>
      <c r="X28" s="6" t="s">
        <v>2</v>
      </c>
      <c r="Y28" s="6" t="s">
        <v>1</v>
      </c>
      <c r="Z28" s="6" t="s">
        <v>2</v>
      </c>
      <c r="AA28" s="6" t="s">
        <v>43</v>
      </c>
      <c r="AB28" s="6" t="s">
        <v>2</v>
      </c>
      <c r="AC28" s="6" t="s">
        <v>3</v>
      </c>
      <c r="AD28" s="7" t="s">
        <v>4</v>
      </c>
    </row>
    <row r="29" spans="1:30" ht="12" customHeight="1">
      <c r="A29" s="3"/>
      <c r="B29" s="30"/>
      <c r="C29" s="3" t="s">
        <v>5</v>
      </c>
      <c r="D29" s="6" t="s">
        <v>6</v>
      </c>
      <c r="E29" s="6" t="s">
        <v>6</v>
      </c>
      <c r="F29" s="6" t="s">
        <v>7</v>
      </c>
      <c r="G29" s="6" t="s">
        <v>7</v>
      </c>
      <c r="H29" s="6" t="s">
        <v>8</v>
      </c>
      <c r="I29" s="6" t="s">
        <v>8</v>
      </c>
      <c r="J29" s="6" t="s">
        <v>9</v>
      </c>
      <c r="K29" s="6" t="s">
        <v>9</v>
      </c>
      <c r="L29" s="6" t="s">
        <v>10</v>
      </c>
      <c r="M29" s="6" t="s">
        <v>10</v>
      </c>
      <c r="N29" s="6" t="s">
        <v>44</v>
      </c>
      <c r="O29" s="6" t="s">
        <v>11</v>
      </c>
      <c r="P29" s="6" t="s">
        <v>45</v>
      </c>
      <c r="Q29" s="6" t="s">
        <v>45</v>
      </c>
      <c r="R29" s="6" t="s">
        <v>46</v>
      </c>
      <c r="S29" s="6" t="s">
        <v>13</v>
      </c>
      <c r="T29" s="6" t="s">
        <v>14</v>
      </c>
      <c r="U29" s="6" t="s">
        <v>14</v>
      </c>
      <c r="V29" s="6" t="s">
        <v>15</v>
      </c>
      <c r="W29" s="6" t="s">
        <v>15</v>
      </c>
      <c r="X29" s="6" t="s">
        <v>16</v>
      </c>
      <c r="Y29" s="6" t="s">
        <v>16</v>
      </c>
      <c r="Z29" s="6" t="s">
        <v>17</v>
      </c>
      <c r="AA29" s="6" t="s">
        <v>17</v>
      </c>
      <c r="AB29" s="6" t="s">
        <v>402</v>
      </c>
      <c r="AC29" s="6" t="s">
        <v>400</v>
      </c>
      <c r="AD29" s="7" t="s">
        <v>400</v>
      </c>
    </row>
    <row r="30" spans="1:30" ht="12" customHeight="1">
      <c r="A30" s="25">
        <v>110</v>
      </c>
      <c r="B30" s="26" t="s">
        <v>47</v>
      </c>
      <c r="C30" s="28">
        <f>SUM(C147)</f>
        <v>339373</v>
      </c>
      <c r="D30" s="28">
        <f>SUM(D147)</f>
        <v>388083</v>
      </c>
      <c r="E30" s="28">
        <f aca="true" t="shared" si="4" ref="E30:Y30">SUM(E147)</f>
        <v>383230</v>
      </c>
      <c r="F30" s="28">
        <f t="shared" si="4"/>
        <v>415305</v>
      </c>
      <c r="G30" s="28">
        <f t="shared" si="4"/>
        <v>404742</v>
      </c>
      <c r="H30" s="28">
        <f t="shared" si="4"/>
        <v>420517</v>
      </c>
      <c r="I30" s="28">
        <f t="shared" si="4"/>
        <v>434636</v>
      </c>
      <c r="J30" s="28">
        <f t="shared" si="4"/>
        <v>416500</v>
      </c>
      <c r="K30" s="28">
        <f t="shared" si="4"/>
        <v>412609</v>
      </c>
      <c r="L30" s="28">
        <f t="shared" si="4"/>
        <v>456372</v>
      </c>
      <c r="M30" s="28">
        <f t="shared" si="4"/>
        <v>442760</v>
      </c>
      <c r="N30" s="28">
        <f t="shared" si="4"/>
        <v>474894</v>
      </c>
      <c r="O30" s="28">
        <f t="shared" si="4"/>
        <v>457457</v>
      </c>
      <c r="P30" s="28">
        <f t="shared" si="4"/>
        <v>494314</v>
      </c>
      <c r="Q30" s="28">
        <f t="shared" si="4"/>
        <v>459254</v>
      </c>
      <c r="R30" s="28">
        <f t="shared" si="4"/>
        <v>496930</v>
      </c>
      <c r="S30" s="28">
        <f t="shared" si="4"/>
        <v>472499</v>
      </c>
      <c r="T30" s="28">
        <f t="shared" si="4"/>
        <v>515605</v>
      </c>
      <c r="U30" s="28">
        <f t="shared" si="4"/>
        <v>490055</v>
      </c>
      <c r="V30" s="28">
        <f t="shared" si="4"/>
        <v>489260</v>
      </c>
      <c r="W30" s="28">
        <f t="shared" si="4"/>
        <v>450142</v>
      </c>
      <c r="X30" s="28">
        <f t="shared" si="4"/>
        <v>501660</v>
      </c>
      <c r="Y30" s="28">
        <f t="shared" si="4"/>
        <v>489561</v>
      </c>
      <c r="Z30" s="28">
        <f>SUM(Z147)</f>
        <v>501568</v>
      </c>
      <c r="AA30" s="28">
        <f>SUM(AA147)</f>
        <v>501568</v>
      </c>
      <c r="AB30" s="28">
        <f>SUM(AB147)</f>
        <v>513971</v>
      </c>
      <c r="AC30" s="16">
        <f aca="true" t="shared" si="5" ref="AC30:AC68">SUM(AB30-Z30)</f>
        <v>12403</v>
      </c>
      <c r="AD30" s="31">
        <f>SUM(AC30/Z30)</f>
        <v>0.02472845157585811</v>
      </c>
    </row>
    <row r="31" spans="1:30" ht="12" customHeight="1">
      <c r="A31" s="25">
        <v>120</v>
      </c>
      <c r="B31" s="26" t="s">
        <v>48</v>
      </c>
      <c r="C31" s="28">
        <f>SUM(C167)</f>
        <v>247417</v>
      </c>
      <c r="D31" s="28">
        <f>SUM(D167)</f>
        <v>249960</v>
      </c>
      <c r="E31" s="28">
        <f aca="true" t="shared" si="6" ref="E31:X31">SUM(E167)</f>
        <v>254490</v>
      </c>
      <c r="F31" s="28">
        <f t="shared" si="6"/>
        <v>263325</v>
      </c>
      <c r="G31" s="28">
        <f t="shared" si="6"/>
        <v>272105</v>
      </c>
      <c r="H31" s="28">
        <f t="shared" si="6"/>
        <v>274817</v>
      </c>
      <c r="I31" s="28">
        <f t="shared" si="6"/>
        <v>268103</v>
      </c>
      <c r="J31" s="28">
        <f t="shared" si="6"/>
        <v>266328</v>
      </c>
      <c r="K31" s="28">
        <f t="shared" si="6"/>
        <v>259478</v>
      </c>
      <c r="L31" s="28">
        <f t="shared" si="6"/>
        <v>277621</v>
      </c>
      <c r="M31" s="28">
        <f t="shared" si="6"/>
        <v>275284</v>
      </c>
      <c r="N31" s="28">
        <f t="shared" si="6"/>
        <v>292817</v>
      </c>
      <c r="O31" s="28">
        <f t="shared" si="6"/>
        <v>297519</v>
      </c>
      <c r="P31" s="28">
        <f t="shared" si="6"/>
        <v>325365</v>
      </c>
      <c r="Q31" s="28">
        <f t="shared" si="6"/>
        <v>315725</v>
      </c>
      <c r="R31" s="28">
        <f t="shared" si="6"/>
        <v>337428</v>
      </c>
      <c r="S31" s="28">
        <f t="shared" si="6"/>
        <v>334193</v>
      </c>
      <c r="T31" s="28">
        <f t="shared" si="6"/>
        <v>348742.97152</v>
      </c>
      <c r="U31" s="28">
        <f t="shared" si="6"/>
        <v>331102</v>
      </c>
      <c r="V31" s="28">
        <f t="shared" si="6"/>
        <v>357074</v>
      </c>
      <c r="W31" s="28">
        <f t="shared" si="6"/>
        <v>335163</v>
      </c>
      <c r="X31" s="28">
        <f t="shared" si="6"/>
        <v>360116</v>
      </c>
      <c r="Y31" s="28">
        <f>SUM(Y167)</f>
        <v>345905</v>
      </c>
      <c r="Z31" s="28">
        <f>SUM(Z167)</f>
        <v>351015</v>
      </c>
      <c r="AA31" s="28">
        <f>SUM(AA167)</f>
        <v>351015</v>
      </c>
      <c r="AB31" s="28">
        <f>SUM(AB167)</f>
        <v>360648</v>
      </c>
      <c r="AC31" s="16">
        <f t="shared" si="5"/>
        <v>9633</v>
      </c>
      <c r="AD31" s="31">
        <f aca="true" t="shared" si="7" ref="AD31:AD68">SUM(AC31/Z31)</f>
        <v>0.027443271655057475</v>
      </c>
    </row>
    <row r="32" spans="1:30" ht="12" customHeight="1">
      <c r="A32" s="25">
        <v>130</v>
      </c>
      <c r="B32" s="26" t="s">
        <v>49</v>
      </c>
      <c r="C32" s="28">
        <f>SUM(C173)</f>
        <v>7254</v>
      </c>
      <c r="D32" s="28">
        <f>SUM(D173)</f>
        <v>10500</v>
      </c>
      <c r="E32" s="28">
        <f aca="true" t="shared" si="8" ref="E32:X32">SUM(E173)</f>
        <v>11434</v>
      </c>
      <c r="F32" s="28">
        <f t="shared" si="8"/>
        <v>8500</v>
      </c>
      <c r="G32" s="28">
        <f t="shared" si="8"/>
        <v>4778</v>
      </c>
      <c r="H32" s="28">
        <f t="shared" si="8"/>
        <v>8500</v>
      </c>
      <c r="I32" s="28">
        <f t="shared" si="8"/>
        <v>6418</v>
      </c>
      <c r="J32" s="28">
        <f t="shared" si="8"/>
        <v>4100</v>
      </c>
      <c r="K32" s="28">
        <f t="shared" si="8"/>
        <v>2513</v>
      </c>
      <c r="L32" s="28">
        <f t="shared" si="8"/>
        <v>4100</v>
      </c>
      <c r="M32" s="28">
        <f t="shared" si="8"/>
        <v>957</v>
      </c>
      <c r="N32" s="28">
        <f t="shared" si="8"/>
        <v>4100</v>
      </c>
      <c r="O32" s="28">
        <f t="shared" si="8"/>
        <v>2105</v>
      </c>
      <c r="P32" s="28">
        <f t="shared" si="8"/>
        <v>4100</v>
      </c>
      <c r="Q32" s="28">
        <f t="shared" si="8"/>
        <v>3950</v>
      </c>
      <c r="R32" s="28">
        <f t="shared" si="8"/>
        <v>4100</v>
      </c>
      <c r="S32" s="28">
        <f t="shared" si="8"/>
        <v>629</v>
      </c>
      <c r="T32" s="28">
        <f t="shared" si="8"/>
        <v>4100</v>
      </c>
      <c r="U32" s="28">
        <f t="shared" si="8"/>
        <v>1230</v>
      </c>
      <c r="V32" s="28">
        <f t="shared" si="8"/>
        <v>2500</v>
      </c>
      <c r="W32" s="28">
        <f t="shared" si="8"/>
        <v>160</v>
      </c>
      <c r="X32" s="28">
        <f t="shared" si="8"/>
        <v>500</v>
      </c>
      <c r="Y32" s="28">
        <f>SUM(Y173)</f>
        <v>2918</v>
      </c>
      <c r="Z32" s="28">
        <f>SUM(Z173)</f>
        <v>500</v>
      </c>
      <c r="AA32" s="28">
        <f>SUM(AA173)</f>
        <v>500</v>
      </c>
      <c r="AB32" s="28">
        <f>SUM(AB173)</f>
        <v>500</v>
      </c>
      <c r="AC32" s="16">
        <f t="shared" si="5"/>
        <v>0</v>
      </c>
      <c r="AD32" s="31">
        <f t="shared" si="7"/>
        <v>0</v>
      </c>
    </row>
    <row r="33" spans="1:30" ht="12" customHeight="1">
      <c r="A33" s="25">
        <v>135</v>
      </c>
      <c r="B33" s="26" t="s">
        <v>50</v>
      </c>
      <c r="C33" s="28">
        <f>SUM(C178)</f>
        <v>61081</v>
      </c>
      <c r="D33" s="28">
        <f>SUM(D178)</f>
        <v>68000</v>
      </c>
      <c r="E33" s="28">
        <f aca="true" t="shared" si="9" ref="E33:X33">SUM(E178)</f>
        <v>65870</v>
      </c>
      <c r="F33" s="28">
        <f t="shared" si="9"/>
        <v>68000</v>
      </c>
      <c r="G33" s="28">
        <f t="shared" si="9"/>
        <v>47413</v>
      </c>
      <c r="H33" s="28">
        <f t="shared" si="9"/>
        <v>63000</v>
      </c>
      <c r="I33" s="28">
        <f t="shared" si="9"/>
        <v>60115</v>
      </c>
      <c r="J33" s="28">
        <f t="shared" si="9"/>
        <v>58000</v>
      </c>
      <c r="K33" s="28">
        <f t="shared" si="9"/>
        <v>61499</v>
      </c>
      <c r="L33" s="28">
        <f t="shared" si="9"/>
        <v>58000</v>
      </c>
      <c r="M33" s="28">
        <f t="shared" si="9"/>
        <v>60810</v>
      </c>
      <c r="N33" s="28">
        <f t="shared" si="9"/>
        <v>63500</v>
      </c>
      <c r="O33" s="28">
        <f t="shared" si="9"/>
        <v>63210</v>
      </c>
      <c r="P33" s="28">
        <f t="shared" si="9"/>
        <v>63500</v>
      </c>
      <c r="Q33" s="28">
        <f t="shared" si="9"/>
        <v>71869</v>
      </c>
      <c r="R33" s="28">
        <f t="shared" si="9"/>
        <v>65000</v>
      </c>
      <c r="S33" s="28">
        <f t="shared" si="9"/>
        <v>55060</v>
      </c>
      <c r="T33" s="28">
        <f t="shared" si="9"/>
        <v>66000</v>
      </c>
      <c r="U33" s="28">
        <f t="shared" si="9"/>
        <v>43000</v>
      </c>
      <c r="V33" s="28">
        <f t="shared" si="9"/>
        <v>58000</v>
      </c>
      <c r="W33" s="28">
        <f t="shared" si="9"/>
        <v>50967</v>
      </c>
      <c r="X33" s="28">
        <f t="shared" si="9"/>
        <v>53000</v>
      </c>
      <c r="Y33" s="28">
        <f>SUM(Y178)</f>
        <v>73513</v>
      </c>
      <c r="Z33" s="28">
        <f>SUM(Z178)</f>
        <v>54400</v>
      </c>
      <c r="AA33" s="28">
        <f>SUM(AA178)</f>
        <v>61400</v>
      </c>
      <c r="AB33" s="28">
        <f>SUM(AB178)</f>
        <v>55000</v>
      </c>
      <c r="AC33" s="16">
        <f t="shared" si="5"/>
        <v>600</v>
      </c>
      <c r="AD33" s="31">
        <f t="shared" si="7"/>
        <v>0.011029411764705883</v>
      </c>
    </row>
    <row r="34" spans="1:30" ht="12" customHeight="1">
      <c r="A34" s="25">
        <v>140</v>
      </c>
      <c r="B34" s="26" t="s">
        <v>51</v>
      </c>
      <c r="C34" s="28">
        <f>SUM(C190)</f>
        <v>8613</v>
      </c>
      <c r="D34" s="28">
        <f>SUM(D190)</f>
        <v>9565</v>
      </c>
      <c r="E34" s="28">
        <f aca="true" t="shared" si="10" ref="E34:X34">SUM(E190)</f>
        <v>6366</v>
      </c>
      <c r="F34" s="28">
        <f t="shared" si="10"/>
        <v>9931</v>
      </c>
      <c r="G34" s="28">
        <f t="shared" si="10"/>
        <v>6556</v>
      </c>
      <c r="H34" s="28">
        <f t="shared" si="10"/>
        <v>6945</v>
      </c>
      <c r="I34" s="28">
        <f t="shared" si="10"/>
        <v>6914</v>
      </c>
      <c r="J34" s="28">
        <f t="shared" si="10"/>
        <v>10002</v>
      </c>
      <c r="K34" s="28">
        <f t="shared" si="10"/>
        <v>9999</v>
      </c>
      <c r="L34" s="28">
        <f t="shared" si="10"/>
        <v>8972</v>
      </c>
      <c r="M34" s="28">
        <f t="shared" si="10"/>
        <v>8240.33</v>
      </c>
      <c r="N34" s="28">
        <f t="shared" si="10"/>
        <v>11328</v>
      </c>
      <c r="O34" s="28">
        <f t="shared" si="10"/>
        <v>8764</v>
      </c>
      <c r="P34" s="28">
        <f t="shared" si="10"/>
        <v>13032</v>
      </c>
      <c r="Q34" s="28">
        <f t="shared" si="10"/>
        <v>9331</v>
      </c>
      <c r="R34" s="28">
        <f t="shared" si="10"/>
        <v>12382</v>
      </c>
      <c r="S34" s="28">
        <f t="shared" si="10"/>
        <v>10664</v>
      </c>
      <c r="T34" s="28">
        <f t="shared" si="10"/>
        <v>17435.559999999998</v>
      </c>
      <c r="U34" s="28">
        <f t="shared" si="10"/>
        <v>27022</v>
      </c>
      <c r="V34" s="28">
        <f t="shared" si="10"/>
        <v>33002</v>
      </c>
      <c r="W34" s="28">
        <f t="shared" si="10"/>
        <v>17589</v>
      </c>
      <c r="X34" s="28">
        <f t="shared" si="10"/>
        <v>24103</v>
      </c>
      <c r="Y34" s="28">
        <f>SUM(Y190)</f>
        <v>13616</v>
      </c>
      <c r="Z34" s="28">
        <f>SUM(Z190)</f>
        <v>30143</v>
      </c>
      <c r="AA34" s="28">
        <f>SUM(AA190)</f>
        <v>30143</v>
      </c>
      <c r="AB34" s="28">
        <f>SUM(AB190)</f>
        <v>40732</v>
      </c>
      <c r="AC34" s="16">
        <f t="shared" si="5"/>
        <v>10589</v>
      </c>
      <c r="AD34" s="31">
        <f t="shared" si="7"/>
        <v>0.3512921739707395</v>
      </c>
    </row>
    <row r="35" spans="1:30" ht="12" customHeight="1">
      <c r="A35" s="25">
        <v>150</v>
      </c>
      <c r="B35" s="26" t="s">
        <v>52</v>
      </c>
      <c r="C35" s="28">
        <f>SUM(C204)</f>
        <v>16390</v>
      </c>
      <c r="D35" s="28">
        <f>SUM(D204)</f>
        <v>19635</v>
      </c>
      <c r="E35" s="28">
        <f aca="true" t="shared" si="11" ref="E35:X35">SUM(E204)</f>
        <v>14485</v>
      </c>
      <c r="F35" s="28">
        <f t="shared" si="11"/>
        <v>17833</v>
      </c>
      <c r="G35" s="28">
        <f t="shared" si="11"/>
        <v>12732</v>
      </c>
      <c r="H35" s="28">
        <f t="shared" si="11"/>
        <v>17833</v>
      </c>
      <c r="I35" s="28">
        <f t="shared" si="11"/>
        <v>14350</v>
      </c>
      <c r="J35" s="28">
        <f t="shared" si="11"/>
        <v>15833</v>
      </c>
      <c r="K35" s="28">
        <f t="shared" si="11"/>
        <v>8460</v>
      </c>
      <c r="L35" s="28">
        <f t="shared" si="11"/>
        <v>15833</v>
      </c>
      <c r="M35" s="28">
        <f t="shared" si="11"/>
        <v>10386</v>
      </c>
      <c r="N35" s="28">
        <f t="shared" si="11"/>
        <v>18255</v>
      </c>
      <c r="O35" s="28">
        <f t="shared" si="11"/>
        <v>8946</v>
      </c>
      <c r="P35" s="28">
        <f t="shared" si="11"/>
        <v>18255</v>
      </c>
      <c r="Q35" s="28">
        <f t="shared" si="11"/>
        <v>10726</v>
      </c>
      <c r="R35" s="28">
        <f t="shared" si="11"/>
        <v>19055</v>
      </c>
      <c r="S35" s="28">
        <f t="shared" si="11"/>
        <v>14443</v>
      </c>
      <c r="T35" s="28">
        <f t="shared" si="11"/>
        <v>20055</v>
      </c>
      <c r="U35" s="28">
        <f t="shared" si="11"/>
        <v>15734</v>
      </c>
      <c r="V35" s="28">
        <f t="shared" si="11"/>
        <v>10603</v>
      </c>
      <c r="W35" s="28">
        <f t="shared" si="11"/>
        <v>10048</v>
      </c>
      <c r="X35" s="28">
        <f t="shared" si="11"/>
        <v>13530</v>
      </c>
      <c r="Y35" s="28">
        <f>SUM(Y204)</f>
        <v>4682</v>
      </c>
      <c r="Z35" s="28">
        <f>SUM(Z204)</f>
        <v>13780</v>
      </c>
      <c r="AA35" s="28">
        <f>SUM(AA204)</f>
        <v>13780</v>
      </c>
      <c r="AB35" s="28">
        <f>SUM(AB204)</f>
        <v>13565</v>
      </c>
      <c r="AC35" s="16">
        <f t="shared" si="5"/>
        <v>-215</v>
      </c>
      <c r="AD35" s="31">
        <f t="shared" si="7"/>
        <v>-0.015602322206095792</v>
      </c>
    </row>
    <row r="36" spans="1:30" ht="12" customHeight="1">
      <c r="A36" s="25">
        <v>530</v>
      </c>
      <c r="B36" s="26" t="s">
        <v>53</v>
      </c>
      <c r="C36" s="28">
        <f>SUM(C482)</f>
        <v>26480</v>
      </c>
      <c r="D36" s="28">
        <f>SUM(D482)</f>
        <v>30773</v>
      </c>
      <c r="E36" s="28">
        <f aca="true" t="shared" si="12" ref="E36:X36">SUM(E482)</f>
        <v>28721</v>
      </c>
      <c r="F36" s="28">
        <f t="shared" si="12"/>
        <v>32812</v>
      </c>
      <c r="G36" s="28">
        <f t="shared" si="12"/>
        <v>28984</v>
      </c>
      <c r="H36" s="28">
        <f t="shared" si="12"/>
        <v>32951</v>
      </c>
      <c r="I36" s="28">
        <f t="shared" si="12"/>
        <v>28726</v>
      </c>
      <c r="J36" s="28">
        <f t="shared" si="12"/>
        <v>33693</v>
      </c>
      <c r="K36" s="28">
        <f t="shared" si="12"/>
        <v>33094</v>
      </c>
      <c r="L36" s="28">
        <f t="shared" si="12"/>
        <v>33799</v>
      </c>
      <c r="M36" s="28">
        <f t="shared" si="12"/>
        <v>36608</v>
      </c>
      <c r="N36" s="28">
        <f t="shared" si="12"/>
        <v>35022</v>
      </c>
      <c r="O36" s="28">
        <f t="shared" si="12"/>
        <v>34481</v>
      </c>
      <c r="P36" s="28">
        <f t="shared" si="12"/>
        <v>40600</v>
      </c>
      <c r="Q36" s="28">
        <f t="shared" si="12"/>
        <v>25848</v>
      </c>
      <c r="R36" s="28">
        <f t="shared" si="12"/>
        <v>42850</v>
      </c>
      <c r="S36" s="28">
        <f t="shared" si="12"/>
        <v>29804</v>
      </c>
      <c r="T36" s="28">
        <f t="shared" si="12"/>
        <v>41240</v>
      </c>
      <c r="U36" s="28">
        <f t="shared" si="12"/>
        <v>33200</v>
      </c>
      <c r="V36" s="28">
        <f t="shared" si="12"/>
        <v>39715</v>
      </c>
      <c r="W36" s="28">
        <f t="shared" si="12"/>
        <v>29707</v>
      </c>
      <c r="X36" s="28">
        <f t="shared" si="12"/>
        <v>39580</v>
      </c>
      <c r="Y36" s="28">
        <f>SUM(Y482)</f>
        <v>30838</v>
      </c>
      <c r="Z36" s="28">
        <f>SUM(Z482)</f>
        <v>44449</v>
      </c>
      <c r="AA36" s="28">
        <f>SUM(AA482)</f>
        <v>44449</v>
      </c>
      <c r="AB36" s="28">
        <f>SUM(AB482)</f>
        <v>47028</v>
      </c>
      <c r="AC36" s="16">
        <f t="shared" si="5"/>
        <v>2579</v>
      </c>
      <c r="AD36" s="31">
        <f t="shared" si="7"/>
        <v>0.05802155279083894</v>
      </c>
    </row>
    <row r="37" spans="1:30" ht="12" customHeight="1">
      <c r="A37" s="32"/>
      <c r="B37" s="26" t="s">
        <v>54</v>
      </c>
      <c r="C37" s="28">
        <f>SUM(C30:C36)</f>
        <v>706608</v>
      </c>
      <c r="D37" s="28">
        <f>SUM(D30:D36)</f>
        <v>776516</v>
      </c>
      <c r="E37" s="28">
        <f aca="true" t="shared" si="13" ref="E37:Z37">SUM(E30:E36)</f>
        <v>764596</v>
      </c>
      <c r="F37" s="28">
        <f t="shared" si="13"/>
        <v>815706</v>
      </c>
      <c r="G37" s="28">
        <f t="shared" si="13"/>
        <v>777310</v>
      </c>
      <c r="H37" s="28">
        <f t="shared" si="13"/>
        <v>824563</v>
      </c>
      <c r="I37" s="28">
        <f t="shared" si="13"/>
        <v>819262</v>
      </c>
      <c r="J37" s="28">
        <f t="shared" si="13"/>
        <v>804456</v>
      </c>
      <c r="K37" s="28">
        <f t="shared" si="13"/>
        <v>787652</v>
      </c>
      <c r="L37" s="28">
        <f t="shared" si="13"/>
        <v>854697</v>
      </c>
      <c r="M37" s="28">
        <f t="shared" si="13"/>
        <v>835045.33</v>
      </c>
      <c r="N37" s="28">
        <f t="shared" si="13"/>
        <v>899916</v>
      </c>
      <c r="O37" s="28">
        <f t="shared" si="13"/>
        <v>872482</v>
      </c>
      <c r="P37" s="28">
        <f t="shared" si="13"/>
        <v>959166</v>
      </c>
      <c r="Q37" s="28">
        <f t="shared" si="13"/>
        <v>896703</v>
      </c>
      <c r="R37" s="28">
        <f t="shared" si="13"/>
        <v>977745</v>
      </c>
      <c r="S37" s="28">
        <f t="shared" si="13"/>
        <v>917292</v>
      </c>
      <c r="T37" s="28">
        <f t="shared" si="13"/>
        <v>1013178.53152</v>
      </c>
      <c r="U37" s="28">
        <f t="shared" si="13"/>
        <v>941343</v>
      </c>
      <c r="V37" s="28">
        <f t="shared" si="13"/>
        <v>990154</v>
      </c>
      <c r="W37" s="28">
        <f t="shared" si="13"/>
        <v>893776</v>
      </c>
      <c r="X37" s="28">
        <f t="shared" si="13"/>
        <v>992489</v>
      </c>
      <c r="Y37" s="28">
        <f t="shared" si="13"/>
        <v>961033</v>
      </c>
      <c r="Z37" s="28">
        <f t="shared" si="13"/>
        <v>995855</v>
      </c>
      <c r="AA37" s="28">
        <f>SUM(AA30:AA36)</f>
        <v>1002855</v>
      </c>
      <c r="AB37" s="28">
        <f>SUM(AB30:AB36)</f>
        <v>1031444</v>
      </c>
      <c r="AC37" s="16">
        <f t="shared" si="5"/>
        <v>35589</v>
      </c>
      <c r="AD37" s="31">
        <f t="shared" si="7"/>
        <v>0.03573713040553093</v>
      </c>
    </row>
    <row r="38" spans="1:30" ht="12" customHeight="1">
      <c r="A38" s="25">
        <v>160</v>
      </c>
      <c r="B38" s="26" t="s">
        <v>55</v>
      </c>
      <c r="C38" s="28">
        <f>SUM(C209)</f>
        <v>21763</v>
      </c>
      <c r="D38" s="28">
        <f>SUM(D209)</f>
        <v>34900</v>
      </c>
      <c r="E38" s="28">
        <f aca="true" t="shared" si="14" ref="E38:X38">SUM(E209)</f>
        <v>41240</v>
      </c>
      <c r="F38" s="28">
        <f t="shared" si="14"/>
        <v>44000</v>
      </c>
      <c r="G38" s="28">
        <f t="shared" si="14"/>
        <v>41694</v>
      </c>
      <c r="H38" s="28">
        <f t="shared" si="14"/>
        <v>54000</v>
      </c>
      <c r="I38" s="28">
        <f t="shared" si="14"/>
        <v>57781</v>
      </c>
      <c r="J38" s="28">
        <f t="shared" si="14"/>
        <v>52500</v>
      </c>
      <c r="K38" s="28">
        <f t="shared" si="14"/>
        <v>63719</v>
      </c>
      <c r="L38" s="28">
        <f t="shared" si="14"/>
        <v>69500</v>
      </c>
      <c r="M38" s="28">
        <f t="shared" si="14"/>
        <v>75135</v>
      </c>
      <c r="N38" s="28">
        <f t="shared" si="14"/>
        <v>71500</v>
      </c>
      <c r="O38" s="28">
        <f t="shared" si="14"/>
        <v>72466</v>
      </c>
      <c r="P38" s="28">
        <f t="shared" si="14"/>
        <v>74284</v>
      </c>
      <c r="Q38" s="28">
        <f t="shared" si="14"/>
        <v>78507</v>
      </c>
      <c r="R38" s="28">
        <f t="shared" si="14"/>
        <v>84500</v>
      </c>
      <c r="S38" s="28">
        <f t="shared" si="14"/>
        <v>78564</v>
      </c>
      <c r="T38" s="28">
        <f t="shared" si="14"/>
        <v>87000</v>
      </c>
      <c r="U38" s="28">
        <f t="shared" si="14"/>
        <v>80710</v>
      </c>
      <c r="V38" s="28">
        <f t="shared" si="14"/>
        <v>92500</v>
      </c>
      <c r="W38" s="28">
        <f t="shared" si="14"/>
        <v>91090</v>
      </c>
      <c r="X38" s="28">
        <f t="shared" si="14"/>
        <v>91000</v>
      </c>
      <c r="Y38" s="28">
        <f>SUM(Y209)</f>
        <v>89601</v>
      </c>
      <c r="Z38" s="28">
        <f>SUM(Z209)</f>
        <v>98500</v>
      </c>
      <c r="AA38" s="28">
        <f>SUM(AA209)</f>
        <v>98500</v>
      </c>
      <c r="AB38" s="28">
        <f>SUM(AB209)</f>
        <v>97900</v>
      </c>
      <c r="AC38" s="16">
        <f t="shared" si="5"/>
        <v>-600</v>
      </c>
      <c r="AD38" s="31">
        <f t="shared" si="7"/>
        <v>-0.006091370558375634</v>
      </c>
    </row>
    <row r="39" spans="1:30" ht="12" customHeight="1">
      <c r="A39" s="25">
        <v>170</v>
      </c>
      <c r="B39" s="26" t="s">
        <v>56</v>
      </c>
      <c r="C39" s="28">
        <f>SUM(C222)</f>
        <v>381075</v>
      </c>
      <c r="D39" s="28">
        <f>SUM(D222)</f>
        <v>483051</v>
      </c>
      <c r="E39" s="28">
        <f aca="true" t="shared" si="15" ref="E39:X39">SUM(E222)</f>
        <v>492257</v>
      </c>
      <c r="F39" s="28">
        <f t="shared" si="15"/>
        <v>550446</v>
      </c>
      <c r="G39" s="28">
        <f t="shared" si="15"/>
        <v>565461</v>
      </c>
      <c r="H39" s="28">
        <f t="shared" si="15"/>
        <v>605550</v>
      </c>
      <c r="I39" s="28">
        <f t="shared" si="15"/>
        <v>622667</v>
      </c>
      <c r="J39" s="28">
        <f t="shared" si="15"/>
        <v>646090</v>
      </c>
      <c r="K39" s="28">
        <f t="shared" si="15"/>
        <v>684583</v>
      </c>
      <c r="L39" s="28">
        <f t="shared" si="15"/>
        <v>748600</v>
      </c>
      <c r="M39" s="28">
        <f t="shared" si="15"/>
        <v>724944</v>
      </c>
      <c r="N39" s="28">
        <f t="shared" si="15"/>
        <v>768100</v>
      </c>
      <c r="O39" s="28">
        <f t="shared" si="15"/>
        <v>712111</v>
      </c>
      <c r="P39" s="28">
        <f t="shared" si="15"/>
        <v>780135</v>
      </c>
      <c r="Q39" s="28">
        <f t="shared" si="15"/>
        <v>781288</v>
      </c>
      <c r="R39" s="28">
        <f t="shared" si="15"/>
        <v>829200</v>
      </c>
      <c r="S39" s="28">
        <f t="shared" si="15"/>
        <v>862149</v>
      </c>
      <c r="T39" s="28">
        <f t="shared" si="15"/>
        <v>854200</v>
      </c>
      <c r="U39" s="28">
        <f t="shared" si="15"/>
        <v>883080</v>
      </c>
      <c r="V39" s="28">
        <f t="shared" si="15"/>
        <v>862111</v>
      </c>
      <c r="W39" s="28">
        <f t="shared" si="15"/>
        <v>840205</v>
      </c>
      <c r="X39" s="28">
        <f t="shared" si="15"/>
        <v>944361</v>
      </c>
      <c r="Y39" s="28">
        <f>SUM(Y222)</f>
        <v>902887</v>
      </c>
      <c r="Z39" s="28">
        <f>SUM(Z222)</f>
        <v>990300</v>
      </c>
      <c r="AA39" s="28">
        <f>SUM(AA222)</f>
        <v>988506</v>
      </c>
      <c r="AB39" s="28">
        <f>SUM(AB222)</f>
        <v>1004167</v>
      </c>
      <c r="AC39" s="16">
        <f t="shared" si="5"/>
        <v>13867</v>
      </c>
      <c r="AD39" s="31">
        <f t="shared" si="7"/>
        <v>0.014002827426032515</v>
      </c>
    </row>
    <row r="40" spans="1:30" ht="12" customHeight="1">
      <c r="A40" s="25">
        <v>180</v>
      </c>
      <c r="B40" s="26" t="s">
        <v>57</v>
      </c>
      <c r="C40" s="28">
        <f>SUM(C250)</f>
        <v>490266</v>
      </c>
      <c r="D40" s="28">
        <f>SUM(D250)</f>
        <v>877689</v>
      </c>
      <c r="E40" s="28">
        <f aca="true" t="shared" si="16" ref="E40:X40">SUM(E250)</f>
        <v>1039059</v>
      </c>
      <c r="F40" s="28">
        <f t="shared" si="16"/>
        <v>963807</v>
      </c>
      <c r="G40" s="28">
        <f t="shared" si="16"/>
        <v>963807</v>
      </c>
      <c r="H40" s="28">
        <f t="shared" si="16"/>
        <v>983650</v>
      </c>
      <c r="I40" s="28">
        <f t="shared" si="16"/>
        <v>1135213</v>
      </c>
      <c r="J40" s="28">
        <f t="shared" si="16"/>
        <v>1040308</v>
      </c>
      <c r="K40" s="28">
        <f t="shared" si="16"/>
        <v>1012908</v>
      </c>
      <c r="L40" s="28">
        <f t="shared" si="16"/>
        <v>1050483</v>
      </c>
      <c r="M40" s="28">
        <f t="shared" si="16"/>
        <v>1050483</v>
      </c>
      <c r="N40" s="28">
        <f t="shared" si="16"/>
        <v>1016137</v>
      </c>
      <c r="O40" s="28">
        <f t="shared" si="16"/>
        <v>1016137</v>
      </c>
      <c r="P40" s="28">
        <f t="shared" si="16"/>
        <v>1069510</v>
      </c>
      <c r="Q40" s="28">
        <f t="shared" si="16"/>
        <v>1069754</v>
      </c>
      <c r="R40" s="28">
        <f t="shared" si="16"/>
        <v>1069510</v>
      </c>
      <c r="S40" s="28">
        <f t="shared" si="16"/>
        <v>1069510</v>
      </c>
      <c r="T40" s="28">
        <f t="shared" si="16"/>
        <v>1198897</v>
      </c>
      <c r="U40" s="28">
        <f t="shared" si="16"/>
        <v>1234893</v>
      </c>
      <c r="V40" s="28">
        <f t="shared" si="16"/>
        <v>1164116</v>
      </c>
      <c r="W40" s="28">
        <f t="shared" si="16"/>
        <v>1076951</v>
      </c>
      <c r="X40" s="28">
        <f t="shared" si="16"/>
        <v>1012784</v>
      </c>
      <c r="Y40" s="28">
        <f>SUM(Y250)</f>
        <v>1012784</v>
      </c>
      <c r="Z40" s="28">
        <f>SUM(Z250)</f>
        <v>975715</v>
      </c>
      <c r="AA40" s="28">
        <f>SUM(AA250)</f>
        <v>975715</v>
      </c>
      <c r="AB40" s="28">
        <f>SUM(AB250)</f>
        <v>934344</v>
      </c>
      <c r="AC40" s="16">
        <f t="shared" si="5"/>
        <v>-41371</v>
      </c>
      <c r="AD40" s="31">
        <f t="shared" si="7"/>
        <v>-0.04240070102437699</v>
      </c>
    </row>
    <row r="41" spans="1:30" ht="12" customHeight="1">
      <c r="A41" s="25">
        <v>520</v>
      </c>
      <c r="B41" s="26" t="s">
        <v>58</v>
      </c>
      <c r="C41" s="28">
        <f>SUM(C470)</f>
        <v>14640</v>
      </c>
      <c r="D41" s="28">
        <f>SUM(D470)</f>
        <v>12950</v>
      </c>
      <c r="E41" s="28">
        <f aca="true" t="shared" si="17" ref="E41:X41">SUM(E470)</f>
        <v>12950</v>
      </c>
      <c r="F41" s="28">
        <f t="shared" si="17"/>
        <v>6950</v>
      </c>
      <c r="G41" s="28">
        <f t="shared" si="17"/>
        <v>10876</v>
      </c>
      <c r="H41" s="28">
        <f t="shared" si="17"/>
        <v>6950</v>
      </c>
      <c r="I41" s="28">
        <f t="shared" si="17"/>
        <v>5928</v>
      </c>
      <c r="J41" s="28">
        <f t="shared" si="17"/>
        <v>450</v>
      </c>
      <c r="K41" s="28">
        <f t="shared" si="17"/>
        <v>1785</v>
      </c>
      <c r="L41" s="28">
        <f t="shared" si="17"/>
        <v>450</v>
      </c>
      <c r="M41" s="28">
        <f t="shared" si="17"/>
        <v>10076</v>
      </c>
      <c r="N41" s="28">
        <f t="shared" si="17"/>
        <v>10450</v>
      </c>
      <c r="O41" s="28">
        <f t="shared" si="17"/>
        <v>5393</v>
      </c>
      <c r="P41" s="28">
        <f t="shared" si="17"/>
        <v>10450</v>
      </c>
      <c r="Q41" s="28">
        <f t="shared" si="17"/>
        <v>11419</v>
      </c>
      <c r="R41" s="28">
        <f t="shared" si="17"/>
        <v>10450</v>
      </c>
      <c r="S41" s="28">
        <f t="shared" si="17"/>
        <v>15044</v>
      </c>
      <c r="T41" s="28">
        <f t="shared" si="17"/>
        <v>7950</v>
      </c>
      <c r="U41" s="28">
        <f t="shared" si="17"/>
        <v>4757</v>
      </c>
      <c r="V41" s="28">
        <f t="shared" si="17"/>
        <v>450</v>
      </c>
      <c r="W41" s="28">
        <f t="shared" si="17"/>
        <v>3478</v>
      </c>
      <c r="X41" s="28">
        <f t="shared" si="17"/>
        <v>5450</v>
      </c>
      <c r="Y41" s="28">
        <f>SUM(Y470)</f>
        <v>5922</v>
      </c>
      <c r="Z41" s="28">
        <f>SUM(Z470)</f>
        <v>5450</v>
      </c>
      <c r="AA41" s="28">
        <f>SUM(AA470)</f>
        <v>5450</v>
      </c>
      <c r="AB41" s="28">
        <f>SUM(AB470)</f>
        <v>10500</v>
      </c>
      <c r="AC41" s="16">
        <f t="shared" si="5"/>
        <v>5050</v>
      </c>
      <c r="AD41" s="31">
        <f t="shared" si="7"/>
        <v>0.926605504587156</v>
      </c>
    </row>
    <row r="42" spans="1:30" ht="12" customHeight="1">
      <c r="A42" s="25">
        <v>710</v>
      </c>
      <c r="B42" s="26" t="s">
        <v>59</v>
      </c>
      <c r="C42" s="28">
        <f>SUM(C642)</f>
        <v>19112</v>
      </c>
      <c r="D42" s="28">
        <f>SUM(D642)</f>
        <v>21200</v>
      </c>
      <c r="E42" s="28">
        <f aca="true" t="shared" si="18" ref="E42:X42">SUM(E642)</f>
        <v>19453</v>
      </c>
      <c r="F42" s="28">
        <f t="shared" si="18"/>
        <v>19924</v>
      </c>
      <c r="G42" s="28">
        <f t="shared" si="18"/>
        <v>19636</v>
      </c>
      <c r="H42" s="28">
        <f t="shared" si="18"/>
        <v>19905</v>
      </c>
      <c r="I42" s="28">
        <f t="shared" si="18"/>
        <v>19412</v>
      </c>
      <c r="J42" s="28">
        <f t="shared" si="18"/>
        <v>19318</v>
      </c>
      <c r="K42" s="28">
        <f t="shared" si="18"/>
        <v>19318</v>
      </c>
      <c r="L42" s="28">
        <f t="shared" si="18"/>
        <v>19768</v>
      </c>
      <c r="M42" s="28">
        <f t="shared" si="18"/>
        <v>19226</v>
      </c>
      <c r="N42" s="28">
        <f t="shared" si="18"/>
        <v>20000</v>
      </c>
      <c r="O42" s="28">
        <f t="shared" si="18"/>
        <v>19679</v>
      </c>
      <c r="P42" s="28">
        <f t="shared" si="18"/>
        <v>20440</v>
      </c>
      <c r="Q42" s="28">
        <f t="shared" si="18"/>
        <v>19679</v>
      </c>
      <c r="R42" s="28">
        <f t="shared" si="18"/>
        <v>20340</v>
      </c>
      <c r="S42" s="28">
        <f t="shared" si="18"/>
        <v>20210</v>
      </c>
      <c r="T42" s="28">
        <f t="shared" si="18"/>
        <v>20658</v>
      </c>
      <c r="U42" s="28">
        <f t="shared" si="18"/>
        <v>20489</v>
      </c>
      <c r="V42" s="28">
        <f t="shared" si="18"/>
        <v>20658</v>
      </c>
      <c r="W42" s="28">
        <f t="shared" si="18"/>
        <v>19696</v>
      </c>
      <c r="X42" s="28">
        <f t="shared" si="18"/>
        <v>19751</v>
      </c>
      <c r="Y42" s="28">
        <f>SUM(Y642)</f>
        <v>20816</v>
      </c>
      <c r="Z42" s="28">
        <f>SUM(Z642)</f>
        <v>21118</v>
      </c>
      <c r="AA42" s="28">
        <f>SUM(AA642)</f>
        <v>20992</v>
      </c>
      <c r="AB42" s="28">
        <f>SUM(AB642)</f>
        <v>21348</v>
      </c>
      <c r="AC42" s="16">
        <f t="shared" si="5"/>
        <v>230</v>
      </c>
      <c r="AD42" s="31">
        <f t="shared" si="7"/>
        <v>0.010891182877166398</v>
      </c>
    </row>
    <row r="43" spans="1:30" ht="12" customHeight="1">
      <c r="A43" s="32"/>
      <c r="B43" s="26" t="s">
        <v>60</v>
      </c>
      <c r="C43" s="28">
        <f>SUM(C38:C42)</f>
        <v>926856</v>
      </c>
      <c r="D43" s="28">
        <f>SUM(D38:D42)</f>
        <v>1429790</v>
      </c>
      <c r="E43" s="28">
        <f aca="true" t="shared" si="19" ref="E43:Z43">SUM(E38:E42)</f>
        <v>1604959</v>
      </c>
      <c r="F43" s="28">
        <f t="shared" si="19"/>
        <v>1585127</v>
      </c>
      <c r="G43" s="28">
        <f t="shared" si="19"/>
        <v>1601474</v>
      </c>
      <c r="H43" s="28">
        <f t="shared" si="19"/>
        <v>1670055</v>
      </c>
      <c r="I43" s="28">
        <f t="shared" si="19"/>
        <v>1841001</v>
      </c>
      <c r="J43" s="28">
        <f t="shared" si="19"/>
        <v>1758666</v>
      </c>
      <c r="K43" s="28">
        <f t="shared" si="19"/>
        <v>1782313</v>
      </c>
      <c r="L43" s="28">
        <f t="shared" si="19"/>
        <v>1888801</v>
      </c>
      <c r="M43" s="28">
        <f t="shared" si="19"/>
        <v>1879864</v>
      </c>
      <c r="N43" s="28">
        <f t="shared" si="19"/>
        <v>1886187</v>
      </c>
      <c r="O43" s="28">
        <f t="shared" si="19"/>
        <v>1825786</v>
      </c>
      <c r="P43" s="28">
        <f t="shared" si="19"/>
        <v>1954819</v>
      </c>
      <c r="Q43" s="28">
        <f t="shared" si="19"/>
        <v>1960647</v>
      </c>
      <c r="R43" s="28">
        <f t="shared" si="19"/>
        <v>2014000</v>
      </c>
      <c r="S43" s="28">
        <f t="shared" si="19"/>
        <v>2045477</v>
      </c>
      <c r="T43" s="28">
        <f t="shared" si="19"/>
        <v>2168705</v>
      </c>
      <c r="U43" s="28">
        <f t="shared" si="19"/>
        <v>2223929</v>
      </c>
      <c r="V43" s="28">
        <f t="shared" si="19"/>
        <v>2139835</v>
      </c>
      <c r="W43" s="28">
        <f t="shared" si="19"/>
        <v>2031420</v>
      </c>
      <c r="X43" s="28">
        <f t="shared" si="19"/>
        <v>2073346</v>
      </c>
      <c r="Y43" s="28">
        <f t="shared" si="19"/>
        <v>2032010</v>
      </c>
      <c r="Z43" s="28">
        <f t="shared" si="19"/>
        <v>2091083</v>
      </c>
      <c r="AA43" s="28">
        <f>SUM(AA38:AA42)</f>
        <v>2089163</v>
      </c>
      <c r="AB43" s="28">
        <f>SUM(AB38:AB42)</f>
        <v>2068259</v>
      </c>
      <c r="AC43" s="16">
        <f t="shared" si="5"/>
        <v>-22824</v>
      </c>
      <c r="AD43" s="31">
        <f t="shared" si="7"/>
        <v>-0.010914918250495079</v>
      </c>
    </row>
    <row r="44" spans="1:30" ht="12" customHeight="1">
      <c r="A44" s="25">
        <v>210</v>
      </c>
      <c r="B44" s="26" t="s">
        <v>61</v>
      </c>
      <c r="C44" s="28">
        <f>SUM(C273)</f>
        <v>705242</v>
      </c>
      <c r="D44" s="28">
        <f>SUM(D273)</f>
        <v>726415</v>
      </c>
      <c r="E44" s="28">
        <f aca="true" t="shared" si="20" ref="E44:K44">SUM(E273)</f>
        <v>705999</v>
      </c>
      <c r="F44" s="28">
        <f t="shared" si="20"/>
        <v>765749</v>
      </c>
      <c r="G44" s="28">
        <f t="shared" si="20"/>
        <v>747716</v>
      </c>
      <c r="H44" s="28">
        <f t="shared" si="20"/>
        <v>796956</v>
      </c>
      <c r="I44" s="28">
        <f t="shared" si="20"/>
        <v>769590</v>
      </c>
      <c r="J44" s="28">
        <f t="shared" si="20"/>
        <v>830782.7705</v>
      </c>
      <c r="K44" s="28">
        <f t="shared" si="20"/>
        <v>831779</v>
      </c>
      <c r="L44" s="28">
        <f aca="true" t="shared" si="21" ref="L44:X44">SUM(L273)</f>
        <v>875371</v>
      </c>
      <c r="M44" s="28">
        <f t="shared" si="21"/>
        <v>825027</v>
      </c>
      <c r="N44" s="28">
        <f t="shared" si="21"/>
        <v>908442</v>
      </c>
      <c r="O44" s="28">
        <f t="shared" si="21"/>
        <v>887353</v>
      </c>
      <c r="P44" s="28">
        <f t="shared" si="21"/>
        <v>958834</v>
      </c>
      <c r="Q44" s="28">
        <f t="shared" si="21"/>
        <v>910793</v>
      </c>
      <c r="R44" s="28">
        <f t="shared" si="21"/>
        <v>1006820</v>
      </c>
      <c r="S44" s="28">
        <f t="shared" si="21"/>
        <v>994550</v>
      </c>
      <c r="T44" s="28">
        <f t="shared" si="21"/>
        <v>1080362.134</v>
      </c>
      <c r="U44" s="28">
        <f t="shared" si="21"/>
        <v>975522</v>
      </c>
      <c r="V44" s="28">
        <f t="shared" si="21"/>
        <v>1113298</v>
      </c>
      <c r="W44" s="28">
        <f t="shared" si="21"/>
        <v>1066763</v>
      </c>
      <c r="X44" s="28">
        <f t="shared" si="21"/>
        <v>1126249</v>
      </c>
      <c r="Y44" s="28">
        <f>SUM(Y273)</f>
        <v>1060710</v>
      </c>
      <c r="Z44" s="28">
        <f>SUM(Z273)</f>
        <v>1160713</v>
      </c>
      <c r="AA44" s="28">
        <f>SUM(AA273)</f>
        <v>1141788</v>
      </c>
      <c r="AB44" s="28">
        <f>SUM(AB273)</f>
        <v>1197722</v>
      </c>
      <c r="AC44" s="16">
        <f t="shared" si="5"/>
        <v>37009</v>
      </c>
      <c r="AD44" s="31">
        <f t="shared" si="7"/>
        <v>0.031884712241527405</v>
      </c>
    </row>
    <row r="45" spans="1:30" ht="12" customHeight="1">
      <c r="A45" s="25">
        <v>215</v>
      </c>
      <c r="B45" s="26" t="s">
        <v>62</v>
      </c>
      <c r="C45" s="28">
        <f>SUM(C279)</f>
        <v>1726</v>
      </c>
      <c r="D45" s="28">
        <f>SUM(D279)</f>
        <v>2765</v>
      </c>
      <c r="E45" s="28">
        <f aca="true" t="shared" si="22" ref="E45:X45">SUM(E279)</f>
        <v>352</v>
      </c>
      <c r="F45" s="28">
        <f t="shared" si="22"/>
        <v>2765</v>
      </c>
      <c r="G45" s="28">
        <f t="shared" si="22"/>
        <v>1785</v>
      </c>
      <c r="H45" s="28">
        <f t="shared" si="22"/>
        <v>1750</v>
      </c>
      <c r="I45" s="28">
        <f t="shared" si="22"/>
        <v>2243</v>
      </c>
      <c r="J45" s="28">
        <f t="shared" si="22"/>
        <v>2250</v>
      </c>
      <c r="K45" s="28">
        <f t="shared" si="22"/>
        <v>1489</v>
      </c>
      <c r="L45" s="28">
        <f t="shared" si="22"/>
        <v>2250</v>
      </c>
      <c r="M45" s="28">
        <f t="shared" si="22"/>
        <v>5540</v>
      </c>
      <c r="N45" s="28">
        <f t="shared" si="22"/>
        <v>10900</v>
      </c>
      <c r="O45" s="28">
        <f t="shared" si="22"/>
        <v>8966</v>
      </c>
      <c r="P45" s="28">
        <f t="shared" si="22"/>
        <v>11116</v>
      </c>
      <c r="Q45" s="28">
        <f t="shared" si="22"/>
        <v>9116</v>
      </c>
      <c r="R45" s="28">
        <f t="shared" si="22"/>
        <v>11390</v>
      </c>
      <c r="S45" s="28">
        <f t="shared" si="22"/>
        <v>9690</v>
      </c>
      <c r="T45" s="28">
        <f t="shared" si="22"/>
        <v>19384.2</v>
      </c>
      <c r="U45" s="28">
        <f t="shared" si="22"/>
        <v>22031</v>
      </c>
      <c r="V45" s="28">
        <f t="shared" si="22"/>
        <v>20020</v>
      </c>
      <c r="W45" s="28">
        <f t="shared" si="22"/>
        <v>20020</v>
      </c>
      <c r="X45" s="28">
        <f t="shared" si="22"/>
        <v>20268</v>
      </c>
      <c r="Y45" s="28">
        <f>SUM(Y279)</f>
        <v>17585</v>
      </c>
      <c r="Z45" s="28">
        <f>SUM(Z279)</f>
        <v>22311</v>
      </c>
      <c r="AA45" s="28">
        <f>SUM(AA279)</f>
        <v>22311</v>
      </c>
      <c r="AB45" s="28">
        <f>SUM(AB279)</f>
        <v>22981</v>
      </c>
      <c r="AC45" s="16">
        <f t="shared" si="5"/>
        <v>670</v>
      </c>
      <c r="AD45" s="31">
        <f t="shared" si="7"/>
        <v>0.03003003003003003</v>
      </c>
    </row>
    <row r="46" spans="1:30" ht="12" customHeight="1">
      <c r="A46" s="25">
        <v>220</v>
      </c>
      <c r="B46" s="26" t="s">
        <v>63</v>
      </c>
      <c r="C46" s="28">
        <f>SUM(C291)</f>
        <v>198680</v>
      </c>
      <c r="D46" s="28">
        <f>SUM(D291)</f>
        <v>202813</v>
      </c>
      <c r="E46" s="28">
        <f aca="true" t="shared" si="23" ref="E46:K46">SUM(E291)</f>
        <v>194731</v>
      </c>
      <c r="F46" s="28">
        <f t="shared" si="23"/>
        <v>206224</v>
      </c>
      <c r="G46" s="28">
        <f t="shared" si="23"/>
        <v>205702</v>
      </c>
      <c r="H46" s="28">
        <f t="shared" si="23"/>
        <v>215403</v>
      </c>
      <c r="I46" s="28">
        <f t="shared" si="23"/>
        <v>210163</v>
      </c>
      <c r="J46" s="28">
        <f t="shared" si="23"/>
        <v>224363.801</v>
      </c>
      <c r="K46" s="28">
        <f t="shared" si="23"/>
        <v>217967</v>
      </c>
      <c r="L46" s="28">
        <f aca="true" t="shared" si="24" ref="L46:X46">SUM(L291)</f>
        <v>234524</v>
      </c>
      <c r="M46" s="28">
        <f t="shared" si="24"/>
        <v>226805</v>
      </c>
      <c r="N46" s="28">
        <f t="shared" si="24"/>
        <v>249422</v>
      </c>
      <c r="O46" s="28">
        <f t="shared" si="24"/>
        <v>236260</v>
      </c>
      <c r="P46" s="28">
        <f t="shared" si="24"/>
        <v>259809</v>
      </c>
      <c r="Q46" s="28">
        <f t="shared" si="24"/>
        <v>246138</v>
      </c>
      <c r="R46" s="28">
        <f t="shared" si="24"/>
        <v>271576</v>
      </c>
      <c r="S46" s="28">
        <f t="shared" si="24"/>
        <v>259227</v>
      </c>
      <c r="T46" s="28">
        <f t="shared" si="24"/>
        <v>285072.046</v>
      </c>
      <c r="U46" s="28">
        <f t="shared" si="24"/>
        <v>275254</v>
      </c>
      <c r="V46" s="28">
        <f t="shared" si="24"/>
        <v>168000</v>
      </c>
      <c r="W46" s="28">
        <f t="shared" si="24"/>
        <v>145088</v>
      </c>
      <c r="X46" s="28">
        <f t="shared" si="24"/>
        <v>155000</v>
      </c>
      <c r="Y46" s="28">
        <f>SUM(Y291)</f>
        <v>149622</v>
      </c>
      <c r="Z46" s="28">
        <f>SUM(Z291)</f>
        <v>159156</v>
      </c>
      <c r="AA46" s="28">
        <f>SUM(AA291)</f>
        <v>155000</v>
      </c>
      <c r="AB46" s="28">
        <f>SUM(AB291)</f>
        <v>161852</v>
      </c>
      <c r="AC46" s="16">
        <f t="shared" si="5"/>
        <v>2696</v>
      </c>
      <c r="AD46" s="31">
        <f t="shared" si="7"/>
        <v>0.016939355098142702</v>
      </c>
    </row>
    <row r="47" spans="1:30" ht="12" customHeight="1">
      <c r="A47" s="25">
        <v>225</v>
      </c>
      <c r="B47" s="26" t="s">
        <v>64</v>
      </c>
      <c r="C47" s="28">
        <f>SUM(C308)</f>
        <v>7503</v>
      </c>
      <c r="D47" s="28">
        <f>SUM(D308)</f>
        <v>11341</v>
      </c>
      <c r="E47" s="28">
        <f aca="true" t="shared" si="25" ref="E47:X47">SUM(E308)</f>
        <v>9803</v>
      </c>
      <c r="F47" s="28">
        <f t="shared" si="25"/>
        <v>15793</v>
      </c>
      <c r="G47" s="28">
        <f t="shared" si="25"/>
        <v>11746</v>
      </c>
      <c r="H47" s="28">
        <f t="shared" si="25"/>
        <v>16750</v>
      </c>
      <c r="I47" s="28">
        <f t="shared" si="25"/>
        <v>16653</v>
      </c>
      <c r="J47" s="28">
        <f t="shared" si="25"/>
        <v>19412</v>
      </c>
      <c r="K47" s="28">
        <f t="shared" si="25"/>
        <v>17257</v>
      </c>
      <c r="L47" s="28">
        <f t="shared" si="25"/>
        <v>21027</v>
      </c>
      <c r="M47" s="28">
        <f t="shared" si="25"/>
        <v>14520</v>
      </c>
      <c r="N47" s="28">
        <f t="shared" si="25"/>
        <v>21745</v>
      </c>
      <c r="O47" s="28">
        <f t="shared" si="25"/>
        <v>14931</v>
      </c>
      <c r="P47" s="28">
        <f t="shared" si="25"/>
        <v>22315</v>
      </c>
      <c r="Q47" s="28">
        <f t="shared" si="25"/>
        <v>15290</v>
      </c>
      <c r="R47" s="28">
        <f t="shared" si="25"/>
        <v>23463</v>
      </c>
      <c r="S47" s="28">
        <f t="shared" si="25"/>
        <v>15835</v>
      </c>
      <c r="T47" s="28">
        <f t="shared" si="25"/>
        <v>24065</v>
      </c>
      <c r="U47" s="28">
        <f t="shared" si="25"/>
        <v>17544</v>
      </c>
      <c r="V47" s="28">
        <f t="shared" si="25"/>
        <v>23565</v>
      </c>
      <c r="W47" s="28">
        <f t="shared" si="25"/>
        <v>14175</v>
      </c>
      <c r="X47" s="28">
        <f t="shared" si="25"/>
        <v>23680</v>
      </c>
      <c r="Y47" s="28">
        <f>SUM(Y308)</f>
        <v>17660</v>
      </c>
      <c r="Z47" s="28">
        <f>SUM(Z308)</f>
        <v>24307</v>
      </c>
      <c r="AA47" s="28">
        <f>SUM(AA308)</f>
        <v>24307</v>
      </c>
      <c r="AB47" s="28">
        <f>SUM(AB308)</f>
        <v>24103</v>
      </c>
      <c r="AC47" s="16">
        <f t="shared" si="5"/>
        <v>-204</v>
      </c>
      <c r="AD47" s="31">
        <f t="shared" si="7"/>
        <v>-0.008392644094293826</v>
      </c>
    </row>
    <row r="48" spans="1:30" ht="12" customHeight="1">
      <c r="A48" s="25">
        <v>230</v>
      </c>
      <c r="B48" s="26" t="s">
        <v>65</v>
      </c>
      <c r="C48" s="28">
        <f>SUM(C330)</f>
        <v>400181</v>
      </c>
      <c r="D48" s="28">
        <f aca="true" t="shared" si="26" ref="D48:X48">SUM(D330)</f>
        <v>435173</v>
      </c>
      <c r="E48" s="28">
        <f t="shared" si="26"/>
        <v>396044</v>
      </c>
      <c r="F48" s="28">
        <f t="shared" si="26"/>
        <v>436492</v>
      </c>
      <c r="G48" s="28">
        <f t="shared" si="26"/>
        <v>431243</v>
      </c>
      <c r="H48" s="28">
        <f t="shared" si="26"/>
        <v>440582</v>
      </c>
      <c r="I48" s="28">
        <f t="shared" si="26"/>
        <v>428980</v>
      </c>
      <c r="J48" s="28">
        <f t="shared" si="26"/>
        <v>443975</v>
      </c>
      <c r="K48" s="28">
        <f t="shared" si="26"/>
        <v>194560</v>
      </c>
      <c r="L48" s="28">
        <f t="shared" si="26"/>
        <v>231772</v>
      </c>
      <c r="M48" s="28">
        <f t="shared" si="26"/>
        <v>222564</v>
      </c>
      <c r="N48" s="28">
        <f t="shared" si="26"/>
        <v>241684</v>
      </c>
      <c r="O48" s="28">
        <f t="shared" si="26"/>
        <v>240678</v>
      </c>
      <c r="P48" s="28">
        <f t="shared" si="26"/>
        <v>251950</v>
      </c>
      <c r="Q48" s="28">
        <f t="shared" si="26"/>
        <v>237955</v>
      </c>
      <c r="R48" s="28">
        <f t="shared" si="26"/>
        <v>265750</v>
      </c>
      <c r="S48" s="28">
        <f t="shared" si="26"/>
        <v>253211</v>
      </c>
      <c r="T48" s="28">
        <f t="shared" si="26"/>
        <v>274300</v>
      </c>
      <c r="U48" s="28">
        <f t="shared" si="26"/>
        <v>243808</v>
      </c>
      <c r="V48" s="28">
        <f t="shared" si="26"/>
        <v>274200</v>
      </c>
      <c r="W48" s="28">
        <f t="shared" si="26"/>
        <v>256858</v>
      </c>
      <c r="X48" s="28">
        <f t="shared" si="26"/>
        <v>277200</v>
      </c>
      <c r="Y48" s="28">
        <f>SUM(Y330)</f>
        <v>265644</v>
      </c>
      <c r="Z48" s="28">
        <f>SUM(Z330)</f>
        <v>285592</v>
      </c>
      <c r="AA48" s="28">
        <f>SUM(AA330)</f>
        <v>285592</v>
      </c>
      <c r="AB48" s="28">
        <f>SUM(AB330)</f>
        <v>297640</v>
      </c>
      <c r="AC48" s="16">
        <f t="shared" si="5"/>
        <v>12048</v>
      </c>
      <c r="AD48" s="31">
        <f t="shared" si="7"/>
        <v>0.04218605563181042</v>
      </c>
    </row>
    <row r="49" spans="1:30" ht="12" customHeight="1">
      <c r="A49" s="25">
        <v>235</v>
      </c>
      <c r="B49" s="26" t="s">
        <v>66</v>
      </c>
      <c r="C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>
        <f aca="true" t="shared" si="27" ref="P49:V49">SUM(P336)</f>
        <v>0</v>
      </c>
      <c r="Q49" s="28">
        <f t="shared" si="27"/>
        <v>0</v>
      </c>
      <c r="R49" s="28">
        <f t="shared" si="27"/>
        <v>8959</v>
      </c>
      <c r="S49" s="28">
        <f t="shared" si="27"/>
        <v>6644</v>
      </c>
      <c r="T49" s="28">
        <f t="shared" si="27"/>
        <v>9259</v>
      </c>
      <c r="U49" s="28">
        <f t="shared" si="27"/>
        <v>7677</v>
      </c>
      <c r="V49" s="28">
        <f t="shared" si="27"/>
        <v>9259</v>
      </c>
      <c r="W49" s="28">
        <f aca="true" t="shared" si="28" ref="W49:AB49">SUM(W336)</f>
        <v>8816</v>
      </c>
      <c r="X49" s="28">
        <f t="shared" si="28"/>
        <v>11059</v>
      </c>
      <c r="Y49" s="28">
        <f t="shared" si="28"/>
        <v>9200</v>
      </c>
      <c r="Z49" s="28">
        <f t="shared" si="28"/>
        <v>11059</v>
      </c>
      <c r="AA49" s="28">
        <f t="shared" si="28"/>
        <v>11059</v>
      </c>
      <c r="AB49" s="28">
        <f t="shared" si="28"/>
        <v>11427</v>
      </c>
      <c r="AC49" s="16">
        <f t="shared" si="5"/>
        <v>368</v>
      </c>
      <c r="AD49" s="31">
        <f t="shared" si="7"/>
        <v>0.03327606474364771</v>
      </c>
    </row>
    <row r="50" spans="1:30" ht="12" customHeight="1">
      <c r="A50" s="25">
        <v>240</v>
      </c>
      <c r="B50" s="26" t="s">
        <v>67</v>
      </c>
      <c r="C50" s="28">
        <f>SUM(C347)</f>
        <v>145884</v>
      </c>
      <c r="D50" s="28">
        <f>SUM(D347)</f>
        <v>148512</v>
      </c>
      <c r="E50" s="28">
        <f aca="true" t="shared" si="29" ref="E50:X50">SUM(E347)</f>
        <v>136107</v>
      </c>
      <c r="F50" s="28">
        <f t="shared" si="29"/>
        <v>149162</v>
      </c>
      <c r="G50" s="28">
        <f t="shared" si="29"/>
        <v>143956</v>
      </c>
      <c r="H50" s="28">
        <f t="shared" si="29"/>
        <v>148462</v>
      </c>
      <c r="I50" s="28">
        <f t="shared" si="29"/>
        <v>147791</v>
      </c>
      <c r="J50" s="28">
        <f t="shared" si="29"/>
        <v>147565</v>
      </c>
      <c r="K50" s="28">
        <f t="shared" si="29"/>
        <v>134306</v>
      </c>
      <c r="L50" s="28">
        <f t="shared" si="29"/>
        <v>147265</v>
      </c>
      <c r="M50" s="28">
        <f t="shared" si="29"/>
        <v>138540</v>
      </c>
      <c r="N50" s="28">
        <f t="shared" si="29"/>
        <v>149692</v>
      </c>
      <c r="O50" s="28">
        <f t="shared" si="29"/>
        <v>141754</v>
      </c>
      <c r="P50" s="28">
        <f t="shared" si="29"/>
        <v>152730</v>
      </c>
      <c r="Q50" s="28">
        <f t="shared" si="29"/>
        <v>149349</v>
      </c>
      <c r="R50" s="28">
        <f t="shared" si="29"/>
        <v>153429</v>
      </c>
      <c r="S50" s="28">
        <f t="shared" si="29"/>
        <v>150625</v>
      </c>
      <c r="T50" s="28">
        <f t="shared" si="29"/>
        <v>155680</v>
      </c>
      <c r="U50" s="28">
        <f t="shared" si="29"/>
        <v>149020</v>
      </c>
      <c r="V50" s="28">
        <f t="shared" si="29"/>
        <v>150224</v>
      </c>
      <c r="W50" s="28">
        <f t="shared" si="29"/>
        <v>135245</v>
      </c>
      <c r="X50" s="28">
        <f t="shared" si="29"/>
        <v>141269</v>
      </c>
      <c r="Y50" s="28">
        <f>SUM(Y347)</f>
        <v>133328</v>
      </c>
      <c r="Z50" s="28">
        <f>SUM(Z347)</f>
        <v>141339</v>
      </c>
      <c r="AA50" s="28">
        <f>SUM(AA347)</f>
        <v>141334</v>
      </c>
      <c r="AB50" s="28">
        <f>SUM(AB347)</f>
        <v>141446</v>
      </c>
      <c r="AC50" s="16">
        <f t="shared" si="5"/>
        <v>107</v>
      </c>
      <c r="AD50" s="31">
        <f t="shared" si="7"/>
        <v>0.0007570451184740235</v>
      </c>
    </row>
    <row r="51" spans="1:30" ht="12" customHeight="1">
      <c r="A51" s="25">
        <v>250</v>
      </c>
      <c r="B51" s="26" t="s">
        <v>68</v>
      </c>
      <c r="C51" s="28">
        <f>SUM(C356)</f>
        <v>2432</v>
      </c>
      <c r="D51" s="28">
        <f>SUM(D356)</f>
        <v>2043</v>
      </c>
      <c r="E51" s="28">
        <f aca="true" t="shared" si="30" ref="E51:X51">SUM(E356)</f>
        <v>1668</v>
      </c>
      <c r="F51" s="28">
        <f t="shared" si="30"/>
        <v>2118</v>
      </c>
      <c r="G51" s="28">
        <f t="shared" si="30"/>
        <v>1931</v>
      </c>
      <c r="H51" s="28">
        <f t="shared" si="30"/>
        <v>2300</v>
      </c>
      <c r="I51" s="28">
        <f t="shared" si="30"/>
        <v>1855</v>
      </c>
      <c r="J51" s="28">
        <f t="shared" si="30"/>
        <v>2000</v>
      </c>
      <c r="K51" s="28">
        <f t="shared" si="30"/>
        <v>1878</v>
      </c>
      <c r="L51" s="28">
        <f t="shared" si="30"/>
        <v>2000</v>
      </c>
      <c r="M51" s="28">
        <f t="shared" si="30"/>
        <v>1540</v>
      </c>
      <c r="N51" s="28">
        <f t="shared" si="30"/>
        <v>2043</v>
      </c>
      <c r="O51" s="28">
        <f t="shared" si="30"/>
        <v>1615</v>
      </c>
      <c r="P51" s="28">
        <f t="shared" si="30"/>
        <v>2105</v>
      </c>
      <c r="Q51" s="28">
        <f t="shared" si="30"/>
        <v>1734</v>
      </c>
      <c r="R51" s="28">
        <f t="shared" si="30"/>
        <v>2168</v>
      </c>
      <c r="S51" s="28">
        <f t="shared" si="30"/>
        <v>1676</v>
      </c>
      <c r="T51" s="28">
        <f t="shared" si="30"/>
        <v>2259</v>
      </c>
      <c r="U51" s="28">
        <f t="shared" si="30"/>
        <v>2010</v>
      </c>
      <c r="V51" s="28">
        <f t="shared" si="30"/>
        <v>2259</v>
      </c>
      <c r="W51" s="28">
        <f t="shared" si="30"/>
        <v>2007</v>
      </c>
      <c r="X51" s="28">
        <f t="shared" si="30"/>
        <v>3197</v>
      </c>
      <c r="Y51" s="28">
        <f>SUM(Y356)</f>
        <v>2810</v>
      </c>
      <c r="Z51" s="28">
        <f>SUM(Z356)</f>
        <v>3412</v>
      </c>
      <c r="AA51" s="28">
        <f>SUM(AA356)</f>
        <v>3412</v>
      </c>
      <c r="AB51" s="28">
        <f>SUM(AB356)</f>
        <v>3696</v>
      </c>
      <c r="AC51" s="16">
        <f t="shared" si="5"/>
        <v>284</v>
      </c>
      <c r="AD51" s="31">
        <f t="shared" si="7"/>
        <v>0.08323563892145369</v>
      </c>
    </row>
    <row r="52" spans="1:30" ht="12" customHeight="1">
      <c r="A52" s="32"/>
      <c r="B52" s="26" t="s">
        <v>69</v>
      </c>
      <c r="C52" s="28">
        <f>SUM(C44:C51)</f>
        <v>1461648</v>
      </c>
      <c r="D52" s="28">
        <f>SUM(D44:D51)</f>
        <v>1529062</v>
      </c>
      <c r="E52" s="28">
        <f aca="true" t="shared" si="31" ref="E52:Z52">SUM(E44:E51)</f>
        <v>1444704</v>
      </c>
      <c r="F52" s="28">
        <f t="shared" si="31"/>
        <v>1578303</v>
      </c>
      <c r="G52" s="28">
        <f t="shared" si="31"/>
        <v>1544079</v>
      </c>
      <c r="H52" s="28">
        <f t="shared" si="31"/>
        <v>1622203</v>
      </c>
      <c r="I52" s="28">
        <f t="shared" si="31"/>
        <v>1577275</v>
      </c>
      <c r="J52" s="28">
        <f t="shared" si="31"/>
        <v>1670348.5715</v>
      </c>
      <c r="K52" s="28">
        <f t="shared" si="31"/>
        <v>1399236</v>
      </c>
      <c r="L52" s="28">
        <f t="shared" si="31"/>
        <v>1514209</v>
      </c>
      <c r="M52" s="28">
        <f t="shared" si="31"/>
        <v>1434536</v>
      </c>
      <c r="N52" s="28">
        <f t="shared" si="31"/>
        <v>1583928</v>
      </c>
      <c r="O52" s="28">
        <f t="shared" si="31"/>
        <v>1531557</v>
      </c>
      <c r="P52" s="28">
        <f t="shared" si="31"/>
        <v>1658859</v>
      </c>
      <c r="Q52" s="28">
        <f t="shared" si="31"/>
        <v>1570375</v>
      </c>
      <c r="R52" s="28">
        <f t="shared" si="31"/>
        <v>1743555</v>
      </c>
      <c r="S52" s="28">
        <f t="shared" si="31"/>
        <v>1691458</v>
      </c>
      <c r="T52" s="28">
        <f t="shared" si="31"/>
        <v>1850381.38</v>
      </c>
      <c r="U52" s="28">
        <f t="shared" si="31"/>
        <v>1692866</v>
      </c>
      <c r="V52" s="28">
        <f t="shared" si="31"/>
        <v>1760825</v>
      </c>
      <c r="W52" s="28">
        <f t="shared" si="31"/>
        <v>1648972</v>
      </c>
      <c r="X52" s="28">
        <f t="shared" si="31"/>
        <v>1757922</v>
      </c>
      <c r="Y52" s="28">
        <f t="shared" si="31"/>
        <v>1656559</v>
      </c>
      <c r="Z52" s="28">
        <f t="shared" si="31"/>
        <v>1807889</v>
      </c>
      <c r="AA52" s="28">
        <f>SUM(AA44:AA51)</f>
        <v>1784803</v>
      </c>
      <c r="AB52" s="28">
        <f>SUM(AB44:AB51)</f>
        <v>1860867</v>
      </c>
      <c r="AC52" s="16">
        <f t="shared" si="5"/>
        <v>52978</v>
      </c>
      <c r="AD52" s="31">
        <f t="shared" si="7"/>
        <v>0.029303790221634183</v>
      </c>
    </row>
    <row r="53" spans="1:30" ht="12" customHeight="1">
      <c r="A53" s="25">
        <v>310</v>
      </c>
      <c r="B53" s="26" t="s">
        <v>70</v>
      </c>
      <c r="C53" s="28">
        <f>SUM(C399)</f>
        <v>607448</v>
      </c>
      <c r="D53" s="28">
        <f>SUM(D399)</f>
        <v>677024.973</v>
      </c>
      <c r="E53" s="28">
        <f aca="true" t="shared" si="32" ref="E53:X53">SUM(E399)</f>
        <v>714380</v>
      </c>
      <c r="F53" s="28">
        <f t="shared" si="32"/>
        <v>703116.54</v>
      </c>
      <c r="G53" s="28">
        <f t="shared" si="32"/>
        <v>662770</v>
      </c>
      <c r="H53" s="28">
        <f t="shared" si="32"/>
        <v>734164</v>
      </c>
      <c r="I53" s="28">
        <f t="shared" si="32"/>
        <v>694753</v>
      </c>
      <c r="J53" s="28">
        <f t="shared" si="32"/>
        <v>756130</v>
      </c>
      <c r="K53" s="28">
        <f t="shared" si="32"/>
        <v>716421</v>
      </c>
      <c r="L53" s="28">
        <f t="shared" si="32"/>
        <v>799188</v>
      </c>
      <c r="M53" s="28">
        <f t="shared" si="32"/>
        <v>856187</v>
      </c>
      <c r="N53" s="28">
        <f t="shared" si="32"/>
        <v>863740.013</v>
      </c>
      <c r="O53" s="28">
        <f t="shared" si="32"/>
        <v>818689</v>
      </c>
      <c r="P53" s="28">
        <f t="shared" si="32"/>
        <v>905675</v>
      </c>
      <c r="Q53" s="28">
        <f t="shared" si="32"/>
        <v>879315</v>
      </c>
      <c r="R53" s="28">
        <f t="shared" si="32"/>
        <v>930947.769</v>
      </c>
      <c r="S53" s="28">
        <f t="shared" si="32"/>
        <v>989028</v>
      </c>
      <c r="T53" s="28">
        <f t="shared" si="32"/>
        <v>1014227.0165</v>
      </c>
      <c r="U53" s="28">
        <f t="shared" si="32"/>
        <v>986829</v>
      </c>
      <c r="V53" s="28">
        <f t="shared" si="32"/>
        <v>1013144.362</v>
      </c>
      <c r="W53" s="28">
        <f t="shared" si="32"/>
        <v>932867</v>
      </c>
      <c r="X53" s="28">
        <f t="shared" si="32"/>
        <v>1032683.059</v>
      </c>
      <c r="Y53" s="28">
        <f>SUM(Y399)</f>
        <v>945224</v>
      </c>
      <c r="Z53" s="28">
        <f>SUM(Z399)</f>
        <v>1069763.2944999998</v>
      </c>
      <c r="AA53" s="28">
        <f>SUM(AA399)</f>
        <v>947564</v>
      </c>
      <c r="AB53" s="28">
        <f>SUM(AB399)</f>
        <v>1066647.882</v>
      </c>
      <c r="AC53" s="16">
        <f t="shared" si="5"/>
        <v>-3115.4124999998603</v>
      </c>
      <c r="AD53" s="31">
        <f t="shared" si="7"/>
        <v>-0.0029122447143374677</v>
      </c>
    </row>
    <row r="54" spans="1:30" ht="12" customHeight="1">
      <c r="A54" s="25">
        <v>320</v>
      </c>
      <c r="B54" s="26" t="s">
        <v>71</v>
      </c>
      <c r="C54" s="28">
        <f>SUM(C422)</f>
        <v>467893</v>
      </c>
      <c r="D54" s="28">
        <f>SUM(D422)</f>
        <v>552282</v>
      </c>
      <c r="E54" s="28">
        <f aca="true" t="shared" si="33" ref="E54:X54">SUM(E422)</f>
        <v>553053</v>
      </c>
      <c r="F54" s="28">
        <f t="shared" si="33"/>
        <v>571102.709</v>
      </c>
      <c r="G54" s="28">
        <f t="shared" si="33"/>
        <v>528306</v>
      </c>
      <c r="H54" s="28">
        <f t="shared" si="33"/>
        <v>587479</v>
      </c>
      <c r="I54" s="28">
        <f t="shared" si="33"/>
        <v>568254</v>
      </c>
      <c r="J54" s="28">
        <f t="shared" si="33"/>
        <v>681837</v>
      </c>
      <c r="K54" s="28">
        <f t="shared" si="33"/>
        <v>652548</v>
      </c>
      <c r="L54" s="28">
        <f t="shared" si="33"/>
        <v>822934</v>
      </c>
      <c r="M54" s="28">
        <f t="shared" si="33"/>
        <v>756788</v>
      </c>
      <c r="N54" s="28">
        <f t="shared" si="33"/>
        <v>804579.1685</v>
      </c>
      <c r="O54" s="28">
        <f t="shared" si="33"/>
        <v>804360</v>
      </c>
      <c r="P54" s="28">
        <f t="shared" si="33"/>
        <v>816385.3125</v>
      </c>
      <c r="Q54" s="28">
        <f t="shared" si="33"/>
        <v>816292</v>
      </c>
      <c r="R54" s="28">
        <f t="shared" si="33"/>
        <v>833043.429</v>
      </c>
      <c r="S54" s="28">
        <f t="shared" si="33"/>
        <v>772275</v>
      </c>
      <c r="T54" s="28">
        <f t="shared" si="33"/>
        <v>825283.228</v>
      </c>
      <c r="U54" s="28">
        <f t="shared" si="33"/>
        <v>763611</v>
      </c>
      <c r="V54" s="28">
        <f t="shared" si="33"/>
        <v>844803.9825</v>
      </c>
      <c r="W54" s="28">
        <f t="shared" si="33"/>
        <v>744468</v>
      </c>
      <c r="X54" s="28">
        <f t="shared" si="33"/>
        <v>769280.422</v>
      </c>
      <c r="Y54" s="28">
        <f>SUM(Y422)</f>
        <v>734148</v>
      </c>
      <c r="Z54" s="28">
        <f>SUM(Z422)</f>
        <v>752768.2135</v>
      </c>
      <c r="AA54" s="28">
        <f>SUM(AA422)</f>
        <v>750317.316</v>
      </c>
      <c r="AB54" s="28">
        <f>SUM(AB422)</f>
        <v>719375.5445</v>
      </c>
      <c r="AC54" s="16">
        <f t="shared" si="5"/>
        <v>-33392.668999999994</v>
      </c>
      <c r="AD54" s="31">
        <f t="shared" si="7"/>
        <v>-0.04435982869778812</v>
      </c>
    </row>
    <row r="55" spans="1:30" ht="12" customHeight="1">
      <c r="A55" s="32"/>
      <c r="B55" s="26" t="s">
        <v>72</v>
      </c>
      <c r="C55" s="28">
        <f>SUM(C53:C54)</f>
        <v>1075341</v>
      </c>
      <c r="D55" s="28">
        <f>SUM(D53:D54)</f>
        <v>1229306.973</v>
      </c>
      <c r="E55" s="28">
        <f aca="true" t="shared" si="34" ref="E55:Z55">SUM(E53:E54)</f>
        <v>1267433</v>
      </c>
      <c r="F55" s="28">
        <f t="shared" si="34"/>
        <v>1274219.249</v>
      </c>
      <c r="G55" s="28">
        <f t="shared" si="34"/>
        <v>1191076</v>
      </c>
      <c r="H55" s="28">
        <f t="shared" si="34"/>
        <v>1321643</v>
      </c>
      <c r="I55" s="28">
        <f t="shared" si="34"/>
        <v>1263007</v>
      </c>
      <c r="J55" s="28">
        <f t="shared" si="34"/>
        <v>1437967</v>
      </c>
      <c r="K55" s="28">
        <f t="shared" si="34"/>
        <v>1368969</v>
      </c>
      <c r="L55" s="28">
        <f t="shared" si="34"/>
        <v>1622122</v>
      </c>
      <c r="M55" s="28">
        <f t="shared" si="34"/>
        <v>1612975</v>
      </c>
      <c r="N55" s="28">
        <f t="shared" si="34"/>
        <v>1668319.1815</v>
      </c>
      <c r="O55" s="28">
        <f t="shared" si="34"/>
        <v>1623049</v>
      </c>
      <c r="P55" s="28">
        <f t="shared" si="34"/>
        <v>1722060.3125</v>
      </c>
      <c r="Q55" s="28">
        <f t="shared" si="34"/>
        <v>1695607</v>
      </c>
      <c r="R55" s="28">
        <f t="shared" si="34"/>
        <v>1763991.1979999999</v>
      </c>
      <c r="S55" s="28">
        <f t="shared" si="34"/>
        <v>1761303</v>
      </c>
      <c r="T55" s="28">
        <f t="shared" si="34"/>
        <v>1839510.2445</v>
      </c>
      <c r="U55" s="28">
        <f t="shared" si="34"/>
        <v>1750440</v>
      </c>
      <c r="V55" s="28">
        <f t="shared" si="34"/>
        <v>1857948.3445000001</v>
      </c>
      <c r="W55" s="28">
        <f t="shared" si="34"/>
        <v>1677335</v>
      </c>
      <c r="X55" s="28">
        <f t="shared" si="34"/>
        <v>1801963.4810000001</v>
      </c>
      <c r="Y55" s="28">
        <f t="shared" si="34"/>
        <v>1679372</v>
      </c>
      <c r="Z55" s="28">
        <f t="shared" si="34"/>
        <v>1822531.508</v>
      </c>
      <c r="AA55" s="28">
        <f>SUM(AA53:AA54)</f>
        <v>1697881.316</v>
      </c>
      <c r="AB55" s="28">
        <f>SUM(AB53:AB54)</f>
        <v>1786023.4265</v>
      </c>
      <c r="AC55" s="16">
        <f t="shared" si="5"/>
        <v>-36508.081499999855</v>
      </c>
      <c r="AD55" s="31">
        <f t="shared" si="7"/>
        <v>-0.020031522824021243</v>
      </c>
    </row>
    <row r="56" spans="1:30" ht="12" customHeight="1">
      <c r="A56" s="25">
        <v>410</v>
      </c>
      <c r="B56" s="26" t="s">
        <v>73</v>
      </c>
      <c r="C56" s="28">
        <f>SUM(C441)</f>
        <v>22850</v>
      </c>
      <c r="D56" s="28">
        <f>SUM(D441)</f>
        <v>28733</v>
      </c>
      <c r="E56" s="28">
        <f aca="true" t="shared" si="35" ref="E56:X56">SUM(E441)</f>
        <v>28233</v>
      </c>
      <c r="F56" s="28">
        <f t="shared" si="35"/>
        <v>28733</v>
      </c>
      <c r="G56" s="28">
        <f t="shared" si="35"/>
        <v>24031</v>
      </c>
      <c r="H56" s="28">
        <f t="shared" si="35"/>
        <v>28733</v>
      </c>
      <c r="I56" s="28">
        <f t="shared" si="35"/>
        <v>28830</v>
      </c>
      <c r="J56" s="28">
        <f t="shared" si="35"/>
        <v>28733</v>
      </c>
      <c r="K56" s="28">
        <f t="shared" si="35"/>
        <v>34309</v>
      </c>
      <c r="L56" s="28">
        <f t="shared" si="35"/>
        <v>30733</v>
      </c>
      <c r="M56" s="28">
        <f t="shared" si="35"/>
        <v>24251</v>
      </c>
      <c r="N56" s="28">
        <f t="shared" si="35"/>
        <v>30733</v>
      </c>
      <c r="O56" s="28">
        <f t="shared" si="35"/>
        <v>25833</v>
      </c>
      <c r="P56" s="28">
        <f t="shared" si="35"/>
        <v>26733</v>
      </c>
      <c r="Q56" s="28">
        <f t="shared" si="35"/>
        <v>37047</v>
      </c>
      <c r="R56" s="28">
        <f t="shared" si="35"/>
        <v>28354.99</v>
      </c>
      <c r="S56" s="28">
        <f t="shared" si="35"/>
        <v>25625.09</v>
      </c>
      <c r="T56" s="28">
        <f t="shared" si="35"/>
        <v>26483.6727</v>
      </c>
      <c r="U56" s="28">
        <f t="shared" si="35"/>
        <v>38715.3477</v>
      </c>
      <c r="V56" s="28">
        <f t="shared" si="35"/>
        <v>32483.6727</v>
      </c>
      <c r="W56" s="28">
        <f t="shared" si="35"/>
        <v>47836.3477</v>
      </c>
      <c r="X56" s="28">
        <f t="shared" si="35"/>
        <v>45483.672699999996</v>
      </c>
      <c r="Y56" s="28">
        <f>SUM(Y441)</f>
        <v>52476.3477</v>
      </c>
      <c r="Z56" s="28">
        <f>SUM(Z441)</f>
        <v>49600</v>
      </c>
      <c r="AA56" s="28">
        <f>SUM(AA441)</f>
        <v>49600</v>
      </c>
      <c r="AB56" s="28">
        <f>SUM(AB441)</f>
        <v>50400</v>
      </c>
      <c r="AC56" s="16">
        <f t="shared" si="5"/>
        <v>800</v>
      </c>
      <c r="AD56" s="31">
        <f t="shared" si="7"/>
        <v>0.016129032258064516</v>
      </c>
    </row>
    <row r="57" spans="1:30" ht="12" customHeight="1">
      <c r="A57" s="25">
        <v>510</v>
      </c>
      <c r="B57" s="26" t="s">
        <v>74</v>
      </c>
      <c r="C57" s="28">
        <f>SUM(C463)</f>
        <v>273309</v>
      </c>
      <c r="D57" s="28">
        <f>SUM(D463)</f>
        <v>285725</v>
      </c>
      <c r="E57" s="28">
        <f aca="true" t="shared" si="36" ref="E57:X57">SUM(E463)</f>
        <v>284393</v>
      </c>
      <c r="F57" s="28">
        <f t="shared" si="36"/>
        <v>317599</v>
      </c>
      <c r="G57" s="28">
        <f t="shared" si="36"/>
        <v>319374</v>
      </c>
      <c r="H57" s="28">
        <f t="shared" si="36"/>
        <v>325217</v>
      </c>
      <c r="I57" s="28">
        <f t="shared" si="36"/>
        <v>318312</v>
      </c>
      <c r="J57" s="28">
        <f t="shared" si="36"/>
        <v>333985</v>
      </c>
      <c r="K57" s="28">
        <f t="shared" si="36"/>
        <v>338053</v>
      </c>
      <c r="L57" s="28">
        <f t="shared" si="36"/>
        <v>345130</v>
      </c>
      <c r="M57" s="28">
        <f t="shared" si="36"/>
        <v>337324</v>
      </c>
      <c r="N57" s="28">
        <f t="shared" si="36"/>
        <v>364300.288</v>
      </c>
      <c r="O57" s="28">
        <f t="shared" si="36"/>
        <v>369030</v>
      </c>
      <c r="P57" s="28">
        <f t="shared" si="36"/>
        <v>392806</v>
      </c>
      <c r="Q57" s="28">
        <f t="shared" si="36"/>
        <v>391936</v>
      </c>
      <c r="R57" s="28">
        <f t="shared" si="36"/>
        <v>409868.8137590025</v>
      </c>
      <c r="S57" s="28">
        <f t="shared" si="36"/>
        <v>407191</v>
      </c>
      <c r="T57" s="28">
        <f t="shared" si="36"/>
        <v>425469</v>
      </c>
      <c r="U57" s="28">
        <f t="shared" si="36"/>
        <v>423064</v>
      </c>
      <c r="V57" s="28">
        <f t="shared" si="36"/>
        <v>431196</v>
      </c>
      <c r="W57" s="28">
        <f t="shared" si="36"/>
        <v>429759</v>
      </c>
      <c r="X57" s="28">
        <f t="shared" si="36"/>
        <v>448373</v>
      </c>
      <c r="Y57" s="28">
        <f>SUM(Y463)</f>
        <v>428623</v>
      </c>
      <c r="Z57" s="28">
        <f>SUM(Z463)</f>
        <v>457150</v>
      </c>
      <c r="AA57" s="28">
        <f>SUM(AA463)</f>
        <v>461026</v>
      </c>
      <c r="AB57" s="28">
        <f>SUM(AB463)</f>
        <v>512916</v>
      </c>
      <c r="AC57" s="16">
        <f t="shared" si="5"/>
        <v>55766</v>
      </c>
      <c r="AD57" s="31">
        <f t="shared" si="7"/>
        <v>0.12198621896532867</v>
      </c>
    </row>
    <row r="58" spans="1:30" ht="12" customHeight="1">
      <c r="A58" s="25">
        <v>600</v>
      </c>
      <c r="B58" s="26" t="s">
        <v>75</v>
      </c>
      <c r="C58" s="28">
        <f>SUM(C500)</f>
        <v>56980</v>
      </c>
      <c r="D58" s="28">
        <f>SUM(D500)</f>
        <v>59407</v>
      </c>
      <c r="E58" s="28">
        <f aca="true" t="shared" si="37" ref="E58:X58">SUM(E500)</f>
        <v>57999</v>
      </c>
      <c r="F58" s="28">
        <f t="shared" si="37"/>
        <v>64839</v>
      </c>
      <c r="G58" s="28">
        <f t="shared" si="37"/>
        <v>62335</v>
      </c>
      <c r="H58" s="28">
        <f t="shared" si="37"/>
        <v>64903</v>
      </c>
      <c r="I58" s="28">
        <f t="shared" si="37"/>
        <v>64780</v>
      </c>
      <c r="J58" s="28">
        <f t="shared" si="37"/>
        <v>115176</v>
      </c>
      <c r="K58" s="28">
        <f t="shared" si="37"/>
        <v>132075</v>
      </c>
      <c r="L58" s="28">
        <f t="shared" si="37"/>
        <v>127261</v>
      </c>
      <c r="M58" s="28">
        <f t="shared" si="37"/>
        <v>121593</v>
      </c>
      <c r="N58" s="28">
        <f t="shared" si="37"/>
        <v>127124</v>
      </c>
      <c r="O58" s="28">
        <f t="shared" si="37"/>
        <v>130904</v>
      </c>
      <c r="P58" s="28">
        <f t="shared" si="37"/>
        <v>131597</v>
      </c>
      <c r="Q58" s="28">
        <f t="shared" si="37"/>
        <v>130944</v>
      </c>
      <c r="R58" s="28">
        <f t="shared" si="37"/>
        <v>141657</v>
      </c>
      <c r="S58" s="28">
        <f t="shared" si="37"/>
        <v>141043</v>
      </c>
      <c r="T58" s="28">
        <f t="shared" si="37"/>
        <v>149281</v>
      </c>
      <c r="U58" s="28">
        <f t="shared" si="37"/>
        <v>148122</v>
      </c>
      <c r="V58" s="28">
        <f t="shared" si="37"/>
        <v>111770</v>
      </c>
      <c r="W58" s="28">
        <f t="shared" si="37"/>
        <v>102407</v>
      </c>
      <c r="X58" s="28">
        <f t="shared" si="37"/>
        <v>125970</v>
      </c>
      <c r="Y58" s="28">
        <f>SUM(Y500)</f>
        <v>104178</v>
      </c>
      <c r="Z58" s="28">
        <f>SUM(Z500)</f>
        <v>164487</v>
      </c>
      <c r="AA58" s="28">
        <f>SUM(AA500)</f>
        <v>164487</v>
      </c>
      <c r="AB58" s="28">
        <f>SUM(AB500)</f>
        <v>193868</v>
      </c>
      <c r="AC58" s="16">
        <f t="shared" si="5"/>
        <v>29381</v>
      </c>
      <c r="AD58" s="31">
        <f t="shared" si="7"/>
        <v>0.17862201876136108</v>
      </c>
    </row>
    <row r="59" spans="1:30" ht="12" customHeight="1">
      <c r="A59" s="25">
        <v>610</v>
      </c>
      <c r="B59" s="26" t="s">
        <v>76</v>
      </c>
      <c r="C59" s="28">
        <f>SUM(C506)</f>
        <v>18956</v>
      </c>
      <c r="D59" s="28">
        <f>SUM(D506)</f>
        <v>18592</v>
      </c>
      <c r="E59" s="28">
        <f aca="true" t="shared" si="38" ref="E59:X59">SUM(E506)</f>
        <v>17973</v>
      </c>
      <c r="F59" s="28">
        <f t="shared" si="38"/>
        <v>25700</v>
      </c>
      <c r="G59" s="28">
        <f t="shared" si="38"/>
        <v>17354</v>
      </c>
      <c r="H59" s="28">
        <f t="shared" si="38"/>
        <v>19300</v>
      </c>
      <c r="I59" s="28">
        <f t="shared" si="38"/>
        <v>18162</v>
      </c>
      <c r="J59" s="28">
        <f t="shared" si="38"/>
        <v>18800</v>
      </c>
      <c r="K59" s="28">
        <f t="shared" si="38"/>
        <v>16333</v>
      </c>
      <c r="L59" s="28">
        <f t="shared" si="38"/>
        <v>17500</v>
      </c>
      <c r="M59" s="28">
        <f t="shared" si="38"/>
        <v>17848</v>
      </c>
      <c r="N59" s="28">
        <f t="shared" si="38"/>
        <v>21480</v>
      </c>
      <c r="O59" s="28">
        <f t="shared" si="38"/>
        <v>19960</v>
      </c>
      <c r="P59" s="28">
        <f t="shared" si="38"/>
        <v>28630</v>
      </c>
      <c r="Q59" s="28">
        <f t="shared" si="38"/>
        <v>21514</v>
      </c>
      <c r="R59" s="28">
        <f t="shared" si="38"/>
        <v>25630</v>
      </c>
      <c r="S59" s="28">
        <f t="shared" si="38"/>
        <v>24967</v>
      </c>
      <c r="T59" s="28">
        <f t="shared" si="38"/>
        <v>27000</v>
      </c>
      <c r="U59" s="28">
        <f t="shared" si="38"/>
        <v>26981</v>
      </c>
      <c r="V59" s="28">
        <f t="shared" si="38"/>
        <v>25300</v>
      </c>
      <c r="W59" s="28">
        <f t="shared" si="38"/>
        <v>21977</v>
      </c>
      <c r="X59" s="28">
        <f t="shared" si="38"/>
        <v>25300</v>
      </c>
      <c r="Y59" s="28">
        <f>SUM(Y506)</f>
        <v>25995</v>
      </c>
      <c r="Z59" s="28">
        <f>SUM(Z506)</f>
        <v>29080</v>
      </c>
      <c r="AA59" s="28">
        <f>SUM(AA506)</f>
        <v>29080</v>
      </c>
      <c r="AB59" s="28">
        <f>SUM(AB506)</f>
        <v>29224</v>
      </c>
      <c r="AC59" s="16">
        <f t="shared" si="5"/>
        <v>144</v>
      </c>
      <c r="AD59" s="31">
        <f t="shared" si="7"/>
        <v>0.0049518569463548835</v>
      </c>
    </row>
    <row r="60" spans="1:30" ht="12" customHeight="1">
      <c r="A60" s="25">
        <v>615</v>
      </c>
      <c r="B60" s="26" t="s">
        <v>77</v>
      </c>
      <c r="C60" s="28">
        <f>SUM(C512)</f>
        <v>0</v>
      </c>
      <c r="D60" s="28">
        <f>SUM(D512)</f>
        <v>18791</v>
      </c>
      <c r="E60" s="28">
        <f aca="true" t="shared" si="39" ref="E60:X60">SUM(E512)</f>
        <v>20299</v>
      </c>
      <c r="F60" s="28">
        <f t="shared" si="39"/>
        <v>20716</v>
      </c>
      <c r="G60" s="28">
        <f t="shared" si="39"/>
        <v>17955</v>
      </c>
      <c r="H60" s="28">
        <f t="shared" si="39"/>
        <v>19651</v>
      </c>
      <c r="I60" s="28">
        <f t="shared" si="39"/>
        <v>19909</v>
      </c>
      <c r="J60" s="28">
        <f t="shared" si="39"/>
        <v>20600</v>
      </c>
      <c r="K60" s="28">
        <f t="shared" si="39"/>
        <v>17176</v>
      </c>
      <c r="L60" s="28">
        <f t="shared" si="39"/>
        <v>19650</v>
      </c>
      <c r="M60" s="28">
        <f t="shared" si="39"/>
        <v>18415</v>
      </c>
      <c r="N60" s="28">
        <f t="shared" si="39"/>
        <v>21920</v>
      </c>
      <c r="O60" s="28">
        <f t="shared" si="39"/>
        <v>24339</v>
      </c>
      <c r="P60" s="28">
        <f t="shared" si="39"/>
        <v>29650</v>
      </c>
      <c r="Q60" s="28">
        <f t="shared" si="39"/>
        <v>21878</v>
      </c>
      <c r="R60" s="28">
        <f t="shared" si="39"/>
        <v>29650</v>
      </c>
      <c r="S60" s="28">
        <f t="shared" si="39"/>
        <v>29580</v>
      </c>
      <c r="T60" s="28">
        <f t="shared" si="39"/>
        <v>32500</v>
      </c>
      <c r="U60" s="28">
        <f t="shared" si="39"/>
        <v>30083</v>
      </c>
      <c r="V60" s="28">
        <f t="shared" si="39"/>
        <v>27340</v>
      </c>
      <c r="W60" s="28">
        <f t="shared" si="39"/>
        <v>26228</v>
      </c>
      <c r="X60" s="28">
        <f t="shared" si="39"/>
        <v>25340</v>
      </c>
      <c r="Y60" s="28">
        <f>SUM(Y512)</f>
        <v>30374</v>
      </c>
      <c r="Z60" s="28">
        <f>SUM(Z512)</f>
        <v>29675</v>
      </c>
      <c r="AA60" s="28">
        <f>SUM(AA512)</f>
        <v>29675</v>
      </c>
      <c r="AB60" s="28">
        <f>SUM(AB512)</f>
        <v>29717</v>
      </c>
      <c r="AC60" s="16">
        <f t="shared" si="5"/>
        <v>42</v>
      </c>
      <c r="AD60" s="31">
        <f t="shared" si="7"/>
        <v>0.0014153327716933445</v>
      </c>
    </row>
    <row r="61" spans="1:30" ht="12" customHeight="1">
      <c r="A61" s="25">
        <v>620</v>
      </c>
      <c r="B61" s="26" t="s">
        <v>78</v>
      </c>
      <c r="C61" s="28">
        <f>SUM(C518)</f>
        <v>0</v>
      </c>
      <c r="D61" s="28">
        <f>SUM(D518)</f>
        <v>0</v>
      </c>
      <c r="E61" s="28">
        <f aca="true" t="shared" si="40" ref="E61:X61">SUM(E518)</f>
        <v>0</v>
      </c>
      <c r="F61" s="28">
        <f t="shared" si="40"/>
        <v>6400</v>
      </c>
      <c r="G61" s="28">
        <f t="shared" si="40"/>
        <v>-5733</v>
      </c>
      <c r="H61" s="28">
        <f t="shared" si="40"/>
        <v>11000</v>
      </c>
      <c r="I61" s="28">
        <f t="shared" si="40"/>
        <v>10857</v>
      </c>
      <c r="J61" s="28">
        <f t="shared" si="40"/>
        <v>10700</v>
      </c>
      <c r="K61" s="28">
        <f t="shared" si="40"/>
        <v>12787</v>
      </c>
      <c r="L61" s="28">
        <f t="shared" si="40"/>
        <v>10700</v>
      </c>
      <c r="M61" s="28">
        <f t="shared" si="40"/>
        <v>16036</v>
      </c>
      <c r="N61" s="28">
        <f t="shared" si="40"/>
        <v>16146</v>
      </c>
      <c r="O61" s="28">
        <f t="shared" si="40"/>
        <v>9980</v>
      </c>
      <c r="P61" s="28">
        <f t="shared" si="40"/>
        <v>16146</v>
      </c>
      <c r="Q61" s="28">
        <f t="shared" si="40"/>
        <v>12356</v>
      </c>
      <c r="R61" s="28">
        <f t="shared" si="40"/>
        <v>16146</v>
      </c>
      <c r="S61" s="28">
        <f t="shared" si="40"/>
        <v>15324</v>
      </c>
      <c r="T61" s="28">
        <f t="shared" si="40"/>
        <v>17100</v>
      </c>
      <c r="U61" s="28">
        <f t="shared" si="40"/>
        <v>15417</v>
      </c>
      <c r="V61" s="28">
        <f t="shared" si="40"/>
        <v>13570</v>
      </c>
      <c r="W61" s="28">
        <f t="shared" si="40"/>
        <v>10075</v>
      </c>
      <c r="X61" s="28">
        <f t="shared" si="40"/>
        <v>15775</v>
      </c>
      <c r="Y61" s="28">
        <f>SUM(Y518)</f>
        <v>17002</v>
      </c>
      <c r="Z61" s="28">
        <f>SUM(Z518)</f>
        <v>23317</v>
      </c>
      <c r="AA61" s="28">
        <f>SUM(AA518)</f>
        <v>23317</v>
      </c>
      <c r="AB61" s="28">
        <f>SUM(AB518)</f>
        <v>23467</v>
      </c>
      <c r="AC61" s="16">
        <f t="shared" si="5"/>
        <v>150</v>
      </c>
      <c r="AD61" s="31">
        <f t="shared" si="7"/>
        <v>0.006433074580777973</v>
      </c>
    </row>
    <row r="62" spans="1:30" ht="12" customHeight="1">
      <c r="A62" s="25">
        <v>630</v>
      </c>
      <c r="B62" s="26" t="s">
        <v>79</v>
      </c>
      <c r="C62" s="28">
        <f>SUM(C525)</f>
        <v>10500</v>
      </c>
      <c r="D62" s="28">
        <f>SUM(D525)</f>
        <v>9600</v>
      </c>
      <c r="E62" s="28">
        <f aca="true" t="shared" si="41" ref="E62:X62">SUM(E525)</f>
        <v>9600</v>
      </c>
      <c r="F62" s="28">
        <f t="shared" si="41"/>
        <v>4500</v>
      </c>
      <c r="G62" s="28">
        <f t="shared" si="41"/>
        <v>2605</v>
      </c>
      <c r="H62" s="28">
        <f t="shared" si="41"/>
        <v>36300</v>
      </c>
      <c r="I62" s="28">
        <f t="shared" si="41"/>
        <v>24553</v>
      </c>
      <c r="J62" s="28">
        <f t="shared" si="41"/>
        <v>24300</v>
      </c>
      <c r="K62" s="28">
        <f t="shared" si="41"/>
        <v>22843</v>
      </c>
      <c r="L62" s="28">
        <f t="shared" si="41"/>
        <v>29000</v>
      </c>
      <c r="M62" s="28">
        <f t="shared" si="41"/>
        <v>27008</v>
      </c>
      <c r="N62" s="28">
        <f t="shared" si="41"/>
        <v>33000</v>
      </c>
      <c r="O62" s="28">
        <f t="shared" si="41"/>
        <v>35054</v>
      </c>
      <c r="P62" s="28">
        <f t="shared" si="41"/>
        <v>46550</v>
      </c>
      <c r="Q62" s="28">
        <f t="shared" si="41"/>
        <v>33308</v>
      </c>
      <c r="R62" s="28">
        <f t="shared" si="41"/>
        <v>39050</v>
      </c>
      <c r="S62" s="28">
        <f t="shared" si="41"/>
        <v>39032</v>
      </c>
      <c r="T62" s="28">
        <f t="shared" si="41"/>
        <v>40500</v>
      </c>
      <c r="U62" s="28">
        <f t="shared" si="41"/>
        <v>40287</v>
      </c>
      <c r="V62" s="28">
        <f t="shared" si="41"/>
        <v>42550</v>
      </c>
      <c r="W62" s="28">
        <f t="shared" si="41"/>
        <v>32684</v>
      </c>
      <c r="X62" s="28">
        <f t="shared" si="41"/>
        <v>64526</v>
      </c>
      <c r="Y62" s="28">
        <f>SUM(Y525)</f>
        <v>58121</v>
      </c>
      <c r="Z62" s="28">
        <f>SUM(Z525)</f>
        <v>64773</v>
      </c>
      <c r="AA62" s="28">
        <f>SUM(AA525)</f>
        <v>64773</v>
      </c>
      <c r="AB62" s="28">
        <f>SUM(AB525)</f>
        <v>65765</v>
      </c>
      <c r="AC62" s="16">
        <f t="shared" si="5"/>
        <v>992</v>
      </c>
      <c r="AD62" s="31">
        <f t="shared" si="7"/>
        <v>0.015315023234989887</v>
      </c>
    </row>
    <row r="63" spans="1:30" ht="12" customHeight="1">
      <c r="A63" s="25">
        <v>635</v>
      </c>
      <c r="B63" s="26" t="s">
        <v>80</v>
      </c>
      <c r="C63" s="28">
        <f>SUM(C531)</f>
        <v>2827</v>
      </c>
      <c r="D63" s="28">
        <f>SUM(D531)</f>
        <v>3050</v>
      </c>
      <c r="E63" s="28">
        <f aca="true" t="shared" si="42" ref="E63:X63">SUM(E531)</f>
        <v>1968</v>
      </c>
      <c r="F63" s="28">
        <f t="shared" si="42"/>
        <v>3300</v>
      </c>
      <c r="G63" s="28">
        <f t="shared" si="42"/>
        <v>2621</v>
      </c>
      <c r="H63" s="28">
        <f t="shared" si="42"/>
        <v>3300</v>
      </c>
      <c r="I63" s="28">
        <f t="shared" si="42"/>
        <v>3162</v>
      </c>
      <c r="J63" s="28">
        <f t="shared" si="42"/>
        <v>3400</v>
      </c>
      <c r="K63" s="28">
        <f t="shared" si="42"/>
        <v>3290</v>
      </c>
      <c r="L63" s="28">
        <f t="shared" si="42"/>
        <v>3300</v>
      </c>
      <c r="M63" s="28">
        <f t="shared" si="42"/>
        <v>4178</v>
      </c>
      <c r="N63" s="28">
        <f t="shared" si="42"/>
        <v>4004</v>
      </c>
      <c r="O63" s="28">
        <f t="shared" si="42"/>
        <v>3674</v>
      </c>
      <c r="P63" s="28">
        <f t="shared" si="42"/>
        <v>5422</v>
      </c>
      <c r="Q63" s="28">
        <f t="shared" si="42"/>
        <v>4632</v>
      </c>
      <c r="R63" s="28">
        <f t="shared" si="42"/>
        <v>5422</v>
      </c>
      <c r="S63" s="28">
        <f t="shared" si="42"/>
        <v>6203</v>
      </c>
      <c r="T63" s="28">
        <f t="shared" si="42"/>
        <v>6000</v>
      </c>
      <c r="U63" s="28">
        <f t="shared" si="42"/>
        <v>5485</v>
      </c>
      <c r="V63" s="28">
        <f t="shared" si="42"/>
        <v>5680</v>
      </c>
      <c r="W63" s="28">
        <f t="shared" si="42"/>
        <v>4764</v>
      </c>
      <c r="X63" s="28">
        <f t="shared" si="42"/>
        <v>6730</v>
      </c>
      <c r="Y63" s="28">
        <f>SUM(Y531)</f>
        <v>5394</v>
      </c>
      <c r="Z63" s="28">
        <f>SUM(Z531)</f>
        <v>7880</v>
      </c>
      <c r="AA63" s="28">
        <f>SUM(AA531)</f>
        <v>7880</v>
      </c>
      <c r="AB63" s="28">
        <f>SUM(AB531)</f>
        <v>7920</v>
      </c>
      <c r="AC63" s="16">
        <f t="shared" si="5"/>
        <v>40</v>
      </c>
      <c r="AD63" s="31">
        <f t="shared" si="7"/>
        <v>0.005076142131979695</v>
      </c>
    </row>
    <row r="64" spans="2:30" ht="12" customHeight="1">
      <c r="B64" s="26" t="s">
        <v>81</v>
      </c>
      <c r="C64" s="28">
        <f>SUM(C58:C63)</f>
        <v>89263</v>
      </c>
      <c r="D64" s="28">
        <f>SUM(D58:D63)</f>
        <v>109440</v>
      </c>
      <c r="E64" s="28">
        <f aca="true" t="shared" si="43" ref="E64:Z64">SUM(E58:E63)</f>
        <v>107839</v>
      </c>
      <c r="F64" s="28">
        <f t="shared" si="43"/>
        <v>125455</v>
      </c>
      <c r="G64" s="28">
        <f t="shared" si="43"/>
        <v>97137</v>
      </c>
      <c r="H64" s="28">
        <f t="shared" si="43"/>
        <v>154454</v>
      </c>
      <c r="I64" s="28">
        <f t="shared" si="43"/>
        <v>141423</v>
      </c>
      <c r="J64" s="28">
        <f t="shared" si="43"/>
        <v>192976</v>
      </c>
      <c r="K64" s="28">
        <f t="shared" si="43"/>
        <v>204504</v>
      </c>
      <c r="L64" s="28">
        <f t="shared" si="43"/>
        <v>207411</v>
      </c>
      <c r="M64" s="28">
        <f t="shared" si="43"/>
        <v>205078</v>
      </c>
      <c r="N64" s="28">
        <f t="shared" si="43"/>
        <v>223674</v>
      </c>
      <c r="O64" s="28">
        <f t="shared" si="43"/>
        <v>223911</v>
      </c>
      <c r="P64" s="28">
        <f t="shared" si="43"/>
        <v>257995</v>
      </c>
      <c r="Q64" s="28">
        <f t="shared" si="43"/>
        <v>224632</v>
      </c>
      <c r="R64" s="28">
        <f t="shared" si="43"/>
        <v>257555</v>
      </c>
      <c r="S64" s="28">
        <f t="shared" si="43"/>
        <v>256149</v>
      </c>
      <c r="T64" s="28">
        <f t="shared" si="43"/>
        <v>272381</v>
      </c>
      <c r="U64" s="28">
        <f t="shared" si="43"/>
        <v>266375</v>
      </c>
      <c r="V64" s="28">
        <f t="shared" si="43"/>
        <v>226210</v>
      </c>
      <c r="W64" s="28">
        <f t="shared" si="43"/>
        <v>198135</v>
      </c>
      <c r="X64" s="28">
        <f t="shared" si="43"/>
        <v>263641</v>
      </c>
      <c r="Y64" s="28">
        <f t="shared" si="43"/>
        <v>241064</v>
      </c>
      <c r="Z64" s="28">
        <f t="shared" si="43"/>
        <v>319212</v>
      </c>
      <c r="AA64" s="28">
        <f>SUM(AA58:AA63)</f>
        <v>319212</v>
      </c>
      <c r="AB64" s="28">
        <f>SUM(AB58:AB63)</f>
        <v>349961</v>
      </c>
      <c r="AC64" s="16">
        <f t="shared" si="5"/>
        <v>30749</v>
      </c>
      <c r="AD64" s="31">
        <f t="shared" si="7"/>
        <v>0.09632783228700675</v>
      </c>
    </row>
    <row r="65" spans="1:30" ht="12" customHeight="1">
      <c r="A65" s="25">
        <v>640</v>
      </c>
      <c r="B65" s="26" t="s">
        <v>82</v>
      </c>
      <c r="C65" s="28">
        <f>SUM(C551)</f>
        <v>23976</v>
      </c>
      <c r="D65" s="28">
        <f>SUM(D551)</f>
        <v>22643</v>
      </c>
      <c r="E65" s="28">
        <f aca="true" t="shared" si="44" ref="E65:X65">SUM(E551)</f>
        <v>24618</v>
      </c>
      <c r="F65" s="28">
        <f t="shared" si="44"/>
        <v>29395.427499999998</v>
      </c>
      <c r="G65" s="28">
        <f t="shared" si="44"/>
        <v>27060</v>
      </c>
      <c r="H65" s="28">
        <f t="shared" si="44"/>
        <v>35097</v>
      </c>
      <c r="I65" s="28">
        <f t="shared" si="44"/>
        <v>34626</v>
      </c>
      <c r="J65" s="28">
        <f t="shared" si="44"/>
        <v>38186.845</v>
      </c>
      <c r="K65" s="28">
        <f t="shared" si="44"/>
        <v>36162</v>
      </c>
      <c r="L65" s="28">
        <f t="shared" si="44"/>
        <v>40213</v>
      </c>
      <c r="M65" s="28">
        <f t="shared" si="44"/>
        <v>27483</v>
      </c>
      <c r="N65" s="28">
        <f t="shared" si="44"/>
        <v>49356.4645</v>
      </c>
      <c r="O65" s="28">
        <f t="shared" si="44"/>
        <v>43727</v>
      </c>
      <c r="P65" s="28">
        <f t="shared" si="44"/>
        <v>51926.698000000004</v>
      </c>
      <c r="Q65" s="28">
        <f t="shared" si="44"/>
        <v>59652</v>
      </c>
      <c r="R65" s="28">
        <f t="shared" si="44"/>
        <v>55109.519499999995</v>
      </c>
      <c r="S65" s="28">
        <f t="shared" si="44"/>
        <v>54858</v>
      </c>
      <c r="T65" s="28">
        <f t="shared" si="44"/>
        <v>58926.369999999995</v>
      </c>
      <c r="U65" s="28">
        <f t="shared" si="44"/>
        <v>56772</v>
      </c>
      <c r="V65" s="28">
        <f t="shared" si="44"/>
        <v>56035.9965</v>
      </c>
      <c r="W65" s="28">
        <f t="shared" si="44"/>
        <v>54345</v>
      </c>
      <c r="X65" s="28">
        <f t="shared" si="44"/>
        <v>60630.9965</v>
      </c>
      <c r="Y65" s="28">
        <f>SUM(Y551)</f>
        <v>58500</v>
      </c>
      <c r="Z65" s="28">
        <f>SUM(Z551)</f>
        <v>81649.305</v>
      </c>
      <c r="AA65" s="28">
        <f>SUM(AA551)</f>
        <v>81583.305</v>
      </c>
      <c r="AB65" s="28">
        <f>SUM(AB551)</f>
        <v>82371.13500000001</v>
      </c>
      <c r="AC65" s="16">
        <f t="shared" si="5"/>
        <v>721.8300000000163</v>
      </c>
      <c r="AD65" s="31">
        <f t="shared" si="7"/>
        <v>0.008840614136274844</v>
      </c>
    </row>
    <row r="66" spans="1:30" ht="12" customHeight="1">
      <c r="A66" s="25">
        <v>641</v>
      </c>
      <c r="B66" s="26" t="s">
        <v>83</v>
      </c>
      <c r="C66" s="28">
        <f>SUM(C571)</f>
        <v>71214</v>
      </c>
      <c r="D66" s="28">
        <f>SUM(D571)</f>
        <v>74761</v>
      </c>
      <c r="E66" s="28">
        <f aca="true" t="shared" si="45" ref="E66:X66">SUM(E571)</f>
        <v>77046</v>
      </c>
      <c r="F66" s="28">
        <f t="shared" si="45"/>
        <v>76964.8575</v>
      </c>
      <c r="G66" s="28">
        <f t="shared" si="45"/>
        <v>75543</v>
      </c>
      <c r="H66" s="28">
        <f t="shared" si="45"/>
        <v>85504</v>
      </c>
      <c r="I66" s="28">
        <f t="shared" si="45"/>
        <v>84259</v>
      </c>
      <c r="J66" s="28">
        <f t="shared" si="45"/>
        <v>92961.35250000001</v>
      </c>
      <c r="K66" s="28">
        <f t="shared" si="45"/>
        <v>95643</v>
      </c>
      <c r="L66" s="28">
        <f t="shared" si="45"/>
        <v>99880</v>
      </c>
      <c r="M66" s="28">
        <f t="shared" si="45"/>
        <v>87406</v>
      </c>
      <c r="N66" s="28">
        <f t="shared" si="45"/>
        <v>105090.7485</v>
      </c>
      <c r="O66" s="28">
        <f t="shared" si="45"/>
        <v>109649</v>
      </c>
      <c r="P66" s="28">
        <f t="shared" si="45"/>
        <v>112106.374</v>
      </c>
      <c r="Q66" s="28">
        <f t="shared" si="45"/>
        <v>112568</v>
      </c>
      <c r="R66" s="28">
        <f t="shared" si="45"/>
        <v>139765.7665</v>
      </c>
      <c r="S66" s="28">
        <f t="shared" si="45"/>
        <v>138894</v>
      </c>
      <c r="T66" s="28">
        <f t="shared" si="45"/>
        <v>146996.7235</v>
      </c>
      <c r="U66" s="28">
        <f t="shared" si="45"/>
        <v>139224</v>
      </c>
      <c r="V66" s="28">
        <f t="shared" si="45"/>
        <v>141178.865</v>
      </c>
      <c r="W66" s="28">
        <f t="shared" si="45"/>
        <v>140833</v>
      </c>
      <c r="X66" s="28">
        <f t="shared" si="45"/>
        <v>143423.865</v>
      </c>
      <c r="Y66" s="28">
        <f>SUM(Y571)</f>
        <v>134945</v>
      </c>
      <c r="Z66" s="28">
        <f>SUM(Z571)</f>
        <v>145481.644</v>
      </c>
      <c r="AA66" s="28">
        <f>SUM(AA571)</f>
        <v>145250.1965</v>
      </c>
      <c r="AB66" s="28">
        <f>SUM(AB571)</f>
        <v>150988.648</v>
      </c>
      <c r="AC66" s="16">
        <f t="shared" si="5"/>
        <v>5507.003999999986</v>
      </c>
      <c r="AD66" s="31">
        <f t="shared" si="7"/>
        <v>0.03785360027963381</v>
      </c>
    </row>
    <row r="67" spans="1:30" ht="12" customHeight="1">
      <c r="A67" s="25">
        <v>645</v>
      </c>
      <c r="B67" s="26" t="s">
        <v>84</v>
      </c>
      <c r="C67" s="28">
        <f>SUM(C599)</f>
        <v>88916</v>
      </c>
      <c r="D67" s="28">
        <f>SUM(D599)</f>
        <v>91230</v>
      </c>
      <c r="E67" s="28">
        <f aca="true" t="shared" si="46" ref="E67:X67">SUM(E599)</f>
        <v>89900</v>
      </c>
      <c r="F67" s="28">
        <f t="shared" si="46"/>
        <v>94503</v>
      </c>
      <c r="G67" s="28">
        <f t="shared" si="46"/>
        <v>93792</v>
      </c>
      <c r="H67" s="28">
        <f t="shared" si="46"/>
        <v>96559</v>
      </c>
      <c r="I67" s="28">
        <f t="shared" si="46"/>
        <v>94386</v>
      </c>
      <c r="J67" s="28">
        <f t="shared" si="46"/>
        <v>103319.924</v>
      </c>
      <c r="K67" s="28">
        <f t="shared" si="46"/>
        <v>94792</v>
      </c>
      <c r="L67" s="28">
        <f t="shared" si="46"/>
        <v>107998</v>
      </c>
      <c r="M67" s="28">
        <f t="shared" si="46"/>
        <v>99653</v>
      </c>
      <c r="N67" s="28">
        <f t="shared" si="46"/>
        <v>115914.6915</v>
      </c>
      <c r="O67" s="28">
        <f t="shared" si="46"/>
        <v>113867</v>
      </c>
      <c r="P67" s="28">
        <f t="shared" si="46"/>
        <v>123137</v>
      </c>
      <c r="Q67" s="28">
        <f t="shared" si="46"/>
        <v>119173</v>
      </c>
      <c r="R67" s="28">
        <f t="shared" si="46"/>
        <v>146308.45549999998</v>
      </c>
      <c r="S67" s="28">
        <f t="shared" si="46"/>
        <v>132475</v>
      </c>
      <c r="T67" s="28">
        <f t="shared" si="46"/>
        <v>162729.1345</v>
      </c>
      <c r="U67" s="28">
        <f t="shared" si="46"/>
        <v>152155</v>
      </c>
      <c r="V67" s="28">
        <f t="shared" si="46"/>
        <v>158272.657</v>
      </c>
      <c r="W67" s="28">
        <f t="shared" si="46"/>
        <v>157817</v>
      </c>
      <c r="X67" s="28">
        <f t="shared" si="46"/>
        <v>160807.657</v>
      </c>
      <c r="Y67" s="28">
        <f>SUM(Y599)</f>
        <v>142390</v>
      </c>
      <c r="Z67" s="28">
        <f>SUM(Z599)</f>
        <v>244015.25400000002</v>
      </c>
      <c r="AA67" s="28">
        <f>SUM(AA599)</f>
        <v>223367.25400000002</v>
      </c>
      <c r="AB67" s="28">
        <f>SUM(AB599)</f>
        <v>250316.62900000002</v>
      </c>
      <c r="AC67" s="16">
        <f t="shared" si="5"/>
        <v>6301.375</v>
      </c>
      <c r="AD67" s="31">
        <f t="shared" si="7"/>
        <v>0.025823692972899142</v>
      </c>
    </row>
    <row r="68" spans="1:30" ht="12" customHeight="1">
      <c r="A68" s="25">
        <v>655</v>
      </c>
      <c r="B68" s="26" t="s">
        <v>85</v>
      </c>
      <c r="C68" s="28">
        <f>SUM(C625)</f>
        <v>192531</v>
      </c>
      <c r="D68" s="28">
        <f>SUM(D625)</f>
        <v>299726</v>
      </c>
      <c r="E68" s="28">
        <f aca="true" t="shared" si="47" ref="E68:X68">SUM(E625)</f>
        <v>332760</v>
      </c>
      <c r="F68" s="28">
        <f t="shared" si="47"/>
        <v>350954.445</v>
      </c>
      <c r="G68" s="28">
        <f t="shared" si="47"/>
        <v>356039</v>
      </c>
      <c r="H68" s="28">
        <f t="shared" si="47"/>
        <v>352905</v>
      </c>
      <c r="I68" s="28">
        <f t="shared" si="47"/>
        <v>347645</v>
      </c>
      <c r="J68" s="28">
        <f t="shared" si="47"/>
        <v>353772</v>
      </c>
      <c r="K68" s="28">
        <f t="shared" si="47"/>
        <v>365837</v>
      </c>
      <c r="L68" s="28">
        <f t="shared" si="47"/>
        <v>381273</v>
      </c>
      <c r="M68" s="28">
        <f t="shared" si="47"/>
        <v>360150</v>
      </c>
      <c r="N68" s="28">
        <f t="shared" si="47"/>
        <v>377675</v>
      </c>
      <c r="O68" s="28">
        <f t="shared" si="47"/>
        <v>369363</v>
      </c>
      <c r="P68" s="28">
        <f t="shared" si="47"/>
        <v>392426</v>
      </c>
      <c r="Q68" s="28">
        <f t="shared" si="47"/>
        <v>402932</v>
      </c>
      <c r="R68" s="28">
        <f t="shared" si="47"/>
        <v>399164</v>
      </c>
      <c r="S68" s="28">
        <f t="shared" si="47"/>
        <v>416186</v>
      </c>
      <c r="T68" s="28">
        <f t="shared" si="47"/>
        <v>322432</v>
      </c>
      <c r="U68" s="28">
        <f t="shared" si="47"/>
        <v>350408</v>
      </c>
      <c r="V68" s="28">
        <f t="shared" si="47"/>
        <v>319728</v>
      </c>
      <c r="W68" s="28">
        <f t="shared" si="47"/>
        <v>308295</v>
      </c>
      <c r="X68" s="28">
        <f t="shared" si="47"/>
        <v>306042</v>
      </c>
      <c r="Y68" s="28">
        <f>SUM(Y625)</f>
        <v>301150</v>
      </c>
      <c r="Z68" s="28">
        <f>SUM(Z625)</f>
        <v>316970</v>
      </c>
      <c r="AA68" s="28">
        <f>SUM(AA625)</f>
        <v>316970</v>
      </c>
      <c r="AB68" s="28"/>
      <c r="AC68" s="16">
        <f t="shared" si="5"/>
        <v>-316970</v>
      </c>
      <c r="AD68" s="31">
        <f t="shared" si="7"/>
        <v>-1</v>
      </c>
    </row>
    <row r="69" spans="1:30" ht="12" customHeight="1">
      <c r="A69" s="3"/>
      <c r="B69" s="3" t="s">
        <v>41</v>
      </c>
      <c r="C69" s="3" t="s">
        <v>1</v>
      </c>
      <c r="D69" s="6" t="s">
        <v>2</v>
      </c>
      <c r="E69" s="6" t="s">
        <v>1</v>
      </c>
      <c r="F69" s="6" t="s">
        <v>2</v>
      </c>
      <c r="G69" s="6" t="s">
        <v>1</v>
      </c>
      <c r="H69" s="6" t="s">
        <v>2</v>
      </c>
      <c r="I69" s="6" t="s">
        <v>1</v>
      </c>
      <c r="J69" s="6" t="s">
        <v>2</v>
      </c>
      <c r="K69" s="6" t="s">
        <v>1</v>
      </c>
      <c r="L69" s="6" t="s">
        <v>2</v>
      </c>
      <c r="M69" s="6" t="s">
        <v>1</v>
      </c>
      <c r="N69" s="6" t="s">
        <v>2</v>
      </c>
      <c r="O69" s="6" t="s">
        <v>1</v>
      </c>
      <c r="P69" s="6" t="s">
        <v>2</v>
      </c>
      <c r="Q69" s="6" t="s">
        <v>42</v>
      </c>
      <c r="R69" s="6" t="s">
        <v>2</v>
      </c>
      <c r="S69" s="6" t="s">
        <v>1</v>
      </c>
      <c r="T69" s="6" t="s">
        <v>2</v>
      </c>
      <c r="U69" s="6" t="s">
        <v>42</v>
      </c>
      <c r="V69" s="6" t="s">
        <v>2</v>
      </c>
      <c r="W69" s="6" t="s">
        <v>1</v>
      </c>
      <c r="X69" s="6" t="s">
        <v>2</v>
      </c>
      <c r="Y69" s="6" t="s">
        <v>1</v>
      </c>
      <c r="Z69" s="6" t="s">
        <v>2</v>
      </c>
      <c r="AA69" s="6" t="s">
        <v>43</v>
      </c>
      <c r="AB69" s="6" t="s">
        <v>2</v>
      </c>
      <c r="AC69" s="6" t="s">
        <v>3</v>
      </c>
      <c r="AD69" s="7" t="s">
        <v>4</v>
      </c>
    </row>
    <row r="70" spans="1:30" ht="12" customHeight="1">
      <c r="A70" s="3"/>
      <c r="B70" s="30"/>
      <c r="C70" s="3" t="s">
        <v>5</v>
      </c>
      <c r="D70" s="6" t="s">
        <v>6</v>
      </c>
      <c r="E70" s="6" t="s">
        <v>6</v>
      </c>
      <c r="F70" s="6" t="s">
        <v>7</v>
      </c>
      <c r="G70" s="6" t="s">
        <v>7</v>
      </c>
      <c r="H70" s="6" t="s">
        <v>8</v>
      </c>
      <c r="I70" s="6" t="s">
        <v>8</v>
      </c>
      <c r="J70" s="6" t="s">
        <v>9</v>
      </c>
      <c r="K70" s="6" t="s">
        <v>9</v>
      </c>
      <c r="L70" s="6" t="s">
        <v>10</v>
      </c>
      <c r="M70" s="6" t="s">
        <v>10</v>
      </c>
      <c r="N70" s="6" t="s">
        <v>44</v>
      </c>
      <c r="O70" s="6" t="s">
        <v>11</v>
      </c>
      <c r="P70" s="6" t="s">
        <v>45</v>
      </c>
      <c r="Q70" s="6" t="s">
        <v>45</v>
      </c>
      <c r="R70" s="6" t="s">
        <v>46</v>
      </c>
      <c r="S70" s="6" t="s">
        <v>13</v>
      </c>
      <c r="T70" s="6" t="s">
        <v>14</v>
      </c>
      <c r="U70" s="6" t="s">
        <v>14</v>
      </c>
      <c r="V70" s="6" t="s">
        <v>15</v>
      </c>
      <c r="W70" s="6" t="s">
        <v>15</v>
      </c>
      <c r="X70" s="6" t="s">
        <v>16</v>
      </c>
      <c r="Y70" s="6" t="s">
        <v>16</v>
      </c>
      <c r="Z70" s="6" t="s">
        <v>17</v>
      </c>
      <c r="AA70" s="6" t="s">
        <v>17</v>
      </c>
      <c r="AB70" s="6" t="s">
        <v>402</v>
      </c>
      <c r="AC70" s="6" t="s">
        <v>400</v>
      </c>
      <c r="AD70" s="7" t="s">
        <v>400</v>
      </c>
    </row>
    <row r="71" spans="1:30" ht="12" customHeight="1">
      <c r="A71" s="25">
        <v>656</v>
      </c>
      <c r="B71" s="26" t="s">
        <v>86</v>
      </c>
      <c r="C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>
        <f>SUM(Z71-X71)</f>
        <v>0</v>
      </c>
      <c r="AD71" s="31" t="s">
        <v>406</v>
      </c>
    </row>
    <row r="72" spans="1:30" ht="12" customHeight="1">
      <c r="A72" s="25">
        <v>660</v>
      </c>
      <c r="B72" s="26" t="s">
        <v>87</v>
      </c>
      <c r="C72" s="28">
        <f>SUM(C637)</f>
        <v>29629</v>
      </c>
      <c r="D72" s="28">
        <f>SUM(D637)</f>
        <v>17655</v>
      </c>
      <c r="E72" s="28">
        <f aca="true" t="shared" si="48" ref="E72:X72">SUM(E637)</f>
        <v>17223</v>
      </c>
      <c r="F72" s="28">
        <f t="shared" si="48"/>
        <v>17730.682</v>
      </c>
      <c r="G72" s="28">
        <f t="shared" si="48"/>
        <v>17581</v>
      </c>
      <c r="H72" s="28">
        <f t="shared" si="48"/>
        <v>17808</v>
      </c>
      <c r="I72" s="28">
        <f t="shared" si="48"/>
        <v>17093</v>
      </c>
      <c r="J72" s="28">
        <f t="shared" si="48"/>
        <v>15887.851</v>
      </c>
      <c r="K72" s="28">
        <f t="shared" si="48"/>
        <v>15856</v>
      </c>
      <c r="L72" s="28">
        <f t="shared" si="48"/>
        <v>15998</v>
      </c>
      <c r="M72" s="28">
        <f t="shared" si="48"/>
        <v>16302</v>
      </c>
      <c r="N72" s="28">
        <f t="shared" si="48"/>
        <v>18064</v>
      </c>
      <c r="O72" s="28">
        <f t="shared" si="48"/>
        <v>13168</v>
      </c>
      <c r="P72" s="28">
        <f t="shared" si="48"/>
        <v>19151</v>
      </c>
      <c r="Q72" s="28">
        <f t="shared" si="48"/>
        <v>17946</v>
      </c>
      <c r="R72" s="28">
        <f t="shared" si="48"/>
        <v>19272</v>
      </c>
      <c r="S72" s="28">
        <f t="shared" si="48"/>
        <v>34246</v>
      </c>
      <c r="T72" s="28">
        <f t="shared" si="48"/>
        <v>19397</v>
      </c>
      <c r="U72" s="28">
        <f t="shared" si="48"/>
        <v>17293</v>
      </c>
      <c r="V72" s="28">
        <f t="shared" si="48"/>
        <v>19386</v>
      </c>
      <c r="W72" s="28">
        <f t="shared" si="48"/>
        <v>18762</v>
      </c>
      <c r="X72" s="28">
        <f t="shared" si="48"/>
        <v>19386</v>
      </c>
      <c r="Y72" s="28">
        <f>SUM(Y637)</f>
        <v>19690</v>
      </c>
      <c r="Z72" s="28">
        <f>SUM(Z637)</f>
        <v>21942.75</v>
      </c>
      <c r="AA72" s="28">
        <f>SUM(AA637)</f>
        <v>21942.75</v>
      </c>
      <c r="AB72" s="28">
        <f>SUM(AB637)</f>
        <v>22061.165</v>
      </c>
      <c r="AC72" s="16">
        <f>SUM(AB72-Z72)</f>
        <v>118.41500000000087</v>
      </c>
      <c r="AD72" s="31">
        <f>SUM(AC72/Z72)</f>
        <v>0.0053965432773923445</v>
      </c>
    </row>
    <row r="73" spans="1:30" s="33" customFormat="1" ht="12" customHeight="1">
      <c r="A73" s="32"/>
      <c r="B73" s="26" t="s">
        <v>88</v>
      </c>
      <c r="C73" s="28">
        <f aca="true" t="shared" si="49" ref="C73:Z73">SUM(C65:C72)</f>
        <v>406266</v>
      </c>
      <c r="D73" s="28">
        <f t="shared" si="49"/>
        <v>506015</v>
      </c>
      <c r="E73" s="28">
        <f t="shared" si="49"/>
        <v>541547</v>
      </c>
      <c r="F73" s="28">
        <f t="shared" si="49"/>
        <v>569548.412</v>
      </c>
      <c r="G73" s="28">
        <f t="shared" si="49"/>
        <v>570015</v>
      </c>
      <c r="H73" s="28">
        <f t="shared" si="49"/>
        <v>587873</v>
      </c>
      <c r="I73" s="28">
        <f t="shared" si="49"/>
        <v>578009</v>
      </c>
      <c r="J73" s="28">
        <f t="shared" si="49"/>
        <v>604127.9725</v>
      </c>
      <c r="K73" s="28">
        <f t="shared" si="49"/>
        <v>608290</v>
      </c>
      <c r="L73" s="28">
        <f t="shared" si="49"/>
        <v>645362</v>
      </c>
      <c r="M73" s="28">
        <f t="shared" si="49"/>
        <v>590994</v>
      </c>
      <c r="N73" s="28">
        <f t="shared" si="49"/>
        <v>666100.9045</v>
      </c>
      <c r="O73" s="28">
        <f t="shared" si="49"/>
        <v>649774</v>
      </c>
      <c r="P73" s="28">
        <f t="shared" si="49"/>
        <v>698747.0719999999</v>
      </c>
      <c r="Q73" s="28">
        <f t="shared" si="49"/>
        <v>712271</v>
      </c>
      <c r="R73" s="28">
        <f t="shared" si="49"/>
        <v>759619.7415</v>
      </c>
      <c r="S73" s="28">
        <f t="shared" si="49"/>
        <v>776659</v>
      </c>
      <c r="T73" s="28">
        <f t="shared" si="49"/>
        <v>710481.228</v>
      </c>
      <c r="U73" s="28">
        <f t="shared" si="49"/>
        <v>715852</v>
      </c>
      <c r="V73" s="28">
        <f t="shared" si="49"/>
        <v>694601.5185</v>
      </c>
      <c r="W73" s="28">
        <f t="shared" si="49"/>
        <v>680052</v>
      </c>
      <c r="X73" s="28">
        <f t="shared" si="49"/>
        <v>690290.5185</v>
      </c>
      <c r="Y73" s="28">
        <f t="shared" si="49"/>
        <v>656675</v>
      </c>
      <c r="Z73" s="28">
        <f t="shared" si="49"/>
        <v>810058.953</v>
      </c>
      <c r="AA73" s="28">
        <f>SUM(AA65:AA72)</f>
        <v>789113.5055</v>
      </c>
      <c r="AB73" s="28">
        <f>SUM(AB65:AB72)</f>
        <v>505737.577</v>
      </c>
      <c r="AC73" s="16">
        <f>SUM(AB73-Z73)</f>
        <v>-304321.376</v>
      </c>
      <c r="AD73" s="31">
        <f>SUM(AC73/Z73)</f>
        <v>-0.3756780600633643</v>
      </c>
    </row>
    <row r="74" spans="1:30" ht="12" customHeight="1">
      <c r="A74" s="32">
        <v>715</v>
      </c>
      <c r="B74" s="26" t="s">
        <v>89</v>
      </c>
      <c r="C74" s="28">
        <f>SUM(C645)</f>
        <v>819521</v>
      </c>
      <c r="D74" s="28">
        <f>SUM(D645)</f>
        <v>716035</v>
      </c>
      <c r="E74" s="28">
        <f aca="true" t="shared" si="50" ref="E74:K74">SUM(E645)</f>
        <v>510070</v>
      </c>
      <c r="F74" s="28">
        <f t="shared" si="50"/>
        <v>524000</v>
      </c>
      <c r="G74" s="28">
        <f t="shared" si="50"/>
        <v>612201</v>
      </c>
      <c r="H74" s="28">
        <f t="shared" si="50"/>
        <v>524500</v>
      </c>
      <c r="I74" s="28">
        <f t="shared" si="50"/>
        <v>373708</v>
      </c>
      <c r="J74" s="28">
        <f t="shared" si="50"/>
        <v>509000</v>
      </c>
      <c r="K74" s="28">
        <f t="shared" si="50"/>
        <v>746520</v>
      </c>
      <c r="L74" s="28">
        <v>551073</v>
      </c>
      <c r="M74" s="28">
        <v>551073</v>
      </c>
      <c r="N74" s="28">
        <v>646672</v>
      </c>
      <c r="O74" s="28">
        <v>551073</v>
      </c>
      <c r="P74" s="28">
        <v>639000</v>
      </c>
      <c r="Q74" s="28">
        <v>639000</v>
      </c>
      <c r="R74" s="28">
        <v>560700</v>
      </c>
      <c r="S74" s="28">
        <v>560700</v>
      </c>
      <c r="T74" s="28">
        <v>497500</v>
      </c>
      <c r="U74" s="28">
        <v>497500</v>
      </c>
      <c r="V74" s="28">
        <v>400000</v>
      </c>
      <c r="W74" s="28">
        <v>532861</v>
      </c>
      <c r="X74" s="28">
        <v>466178</v>
      </c>
      <c r="Y74" s="28">
        <v>466178</v>
      </c>
      <c r="Z74" s="28">
        <v>566000</v>
      </c>
      <c r="AA74" s="28">
        <v>566000</v>
      </c>
      <c r="AB74" s="28">
        <v>700000</v>
      </c>
      <c r="AC74" s="16">
        <f>SUM(AB74-Z74)</f>
        <v>134000</v>
      </c>
      <c r="AD74" s="31">
        <f>SUM(AC74/Z74)</f>
        <v>0.23674911660777384</v>
      </c>
    </row>
    <row r="75" spans="1:30" s="33" customFormat="1" ht="12" customHeight="1">
      <c r="A75" s="5"/>
      <c r="B75" s="5" t="s">
        <v>90</v>
      </c>
      <c r="C75" s="4">
        <f aca="true" t="shared" si="51" ref="C75:Z75">SUM(C37+C43+C52+C55+C56+C57+C64+C73+C74)</f>
        <v>5781662</v>
      </c>
      <c r="D75" s="4">
        <f t="shared" si="51"/>
        <v>6610622.973</v>
      </c>
      <c r="E75" s="4">
        <f t="shared" si="51"/>
        <v>6553774</v>
      </c>
      <c r="F75" s="4">
        <f t="shared" si="51"/>
        <v>6818690.661</v>
      </c>
      <c r="G75" s="4">
        <f t="shared" si="51"/>
        <v>6736697</v>
      </c>
      <c r="H75" s="4">
        <f t="shared" si="51"/>
        <v>7059241</v>
      </c>
      <c r="I75" s="4">
        <f t="shared" si="51"/>
        <v>6940827</v>
      </c>
      <c r="J75" s="4">
        <f t="shared" si="51"/>
        <v>7340259.544</v>
      </c>
      <c r="K75" s="4">
        <f t="shared" si="51"/>
        <v>7269846</v>
      </c>
      <c r="L75" s="4">
        <f t="shared" si="51"/>
        <v>7659538</v>
      </c>
      <c r="M75" s="4">
        <f t="shared" si="51"/>
        <v>7471140.33</v>
      </c>
      <c r="N75" s="4">
        <f t="shared" si="51"/>
        <v>7969830.374</v>
      </c>
      <c r="O75" s="4">
        <f t="shared" si="51"/>
        <v>7672495</v>
      </c>
      <c r="P75" s="4">
        <f t="shared" si="51"/>
        <v>8310185.3845</v>
      </c>
      <c r="Q75" s="4">
        <f t="shared" si="51"/>
        <v>8128218</v>
      </c>
      <c r="R75" s="4">
        <f t="shared" si="51"/>
        <v>8515389.743259003</v>
      </c>
      <c r="S75" s="4">
        <f t="shared" si="51"/>
        <v>8441854.09</v>
      </c>
      <c r="T75" s="4">
        <f t="shared" si="51"/>
        <v>8804090.05672</v>
      </c>
      <c r="U75" s="4">
        <f t="shared" si="51"/>
        <v>8550084.3477</v>
      </c>
      <c r="V75" s="4">
        <f t="shared" si="51"/>
        <v>8533253.5357</v>
      </c>
      <c r="W75" s="4">
        <f t="shared" si="51"/>
        <v>8140146.3477</v>
      </c>
      <c r="X75" s="4">
        <f t="shared" si="51"/>
        <v>8539686.672200002</v>
      </c>
      <c r="Y75" s="4">
        <f t="shared" si="51"/>
        <v>8173990.3477</v>
      </c>
      <c r="Z75" s="4">
        <f t="shared" si="51"/>
        <v>8919379.461</v>
      </c>
      <c r="AA75" s="4">
        <f>SUM(AA37+AA43+AA52+AA55+AA56+AA57+AA64+AA73+AA74)</f>
        <v>8759653.8215</v>
      </c>
      <c r="AB75" s="4">
        <f>SUM(AB37+AB43+AB52+AB55+AB56+AB57+AB64+AB73+AB74)</f>
        <v>8865608.0035</v>
      </c>
      <c r="AC75" s="21">
        <f>SUM(AB75-Z75)</f>
        <v>-53771.45749999955</v>
      </c>
      <c r="AD75" s="34">
        <f>SUM(AC75/Z75)</f>
        <v>-0.006028609695900408</v>
      </c>
    </row>
    <row r="76" spans="1:30" ht="12" customHeight="1">
      <c r="A76" s="3"/>
      <c r="B76" s="3" t="s">
        <v>91</v>
      </c>
      <c r="C76" s="3" t="s">
        <v>1</v>
      </c>
      <c r="D76" s="6" t="s">
        <v>2</v>
      </c>
      <c r="E76" s="6" t="s">
        <v>1</v>
      </c>
      <c r="F76" s="6" t="s">
        <v>2</v>
      </c>
      <c r="G76" s="6" t="s">
        <v>1</v>
      </c>
      <c r="H76" s="6" t="s">
        <v>2</v>
      </c>
      <c r="I76" s="6" t="s">
        <v>1</v>
      </c>
      <c r="J76" s="6" t="s">
        <v>2</v>
      </c>
      <c r="K76" s="6" t="s">
        <v>1</v>
      </c>
      <c r="L76" s="6" t="s">
        <v>2</v>
      </c>
      <c r="M76" s="6" t="s">
        <v>1</v>
      </c>
      <c r="N76" s="6" t="s">
        <v>2</v>
      </c>
      <c r="O76" s="6" t="s">
        <v>1</v>
      </c>
      <c r="P76" s="6" t="s">
        <v>2</v>
      </c>
      <c r="Q76" s="6" t="s">
        <v>42</v>
      </c>
      <c r="R76" s="6" t="s">
        <v>2</v>
      </c>
      <c r="S76" s="6" t="s">
        <v>1</v>
      </c>
      <c r="T76" s="6" t="s">
        <v>2</v>
      </c>
      <c r="U76" s="6" t="s">
        <v>42</v>
      </c>
      <c r="V76" s="6" t="s">
        <v>2</v>
      </c>
      <c r="W76" s="6" t="s">
        <v>1</v>
      </c>
      <c r="X76" s="6" t="s">
        <v>2</v>
      </c>
      <c r="Y76" s="6" t="s">
        <v>1</v>
      </c>
      <c r="Z76" s="6" t="s">
        <v>2</v>
      </c>
      <c r="AA76" s="6" t="s">
        <v>43</v>
      </c>
      <c r="AB76" s="6" t="s">
        <v>2</v>
      </c>
      <c r="AC76" s="6" t="s">
        <v>3</v>
      </c>
      <c r="AD76" s="7" t="s">
        <v>4</v>
      </c>
    </row>
    <row r="77" spans="1:30" ht="12" customHeight="1">
      <c r="A77" s="3"/>
      <c r="B77" s="30"/>
      <c r="C77" s="3" t="s">
        <v>5</v>
      </c>
      <c r="D77" s="6" t="s">
        <v>6</v>
      </c>
      <c r="E77" s="6" t="s">
        <v>6</v>
      </c>
      <c r="F77" s="6" t="s">
        <v>7</v>
      </c>
      <c r="G77" s="6" t="s">
        <v>7</v>
      </c>
      <c r="H77" s="6" t="s">
        <v>8</v>
      </c>
      <c r="I77" s="6" t="s">
        <v>8</v>
      </c>
      <c r="J77" s="6" t="s">
        <v>9</v>
      </c>
      <c r="K77" s="6" t="s">
        <v>9</v>
      </c>
      <c r="L77" s="6" t="s">
        <v>10</v>
      </c>
      <c r="M77" s="6" t="s">
        <v>10</v>
      </c>
      <c r="N77" s="6" t="s">
        <v>44</v>
      </c>
      <c r="O77" s="6" t="s">
        <v>11</v>
      </c>
      <c r="P77" s="6" t="s">
        <v>45</v>
      </c>
      <c r="Q77" s="6" t="s">
        <v>45</v>
      </c>
      <c r="R77" s="6" t="s">
        <v>46</v>
      </c>
      <c r="S77" s="6" t="s">
        <v>13</v>
      </c>
      <c r="T77" s="6" t="s">
        <v>14</v>
      </c>
      <c r="U77" s="6" t="s">
        <v>14</v>
      </c>
      <c r="V77" s="6" t="s">
        <v>15</v>
      </c>
      <c r="W77" s="6" t="s">
        <v>15</v>
      </c>
      <c r="X77" s="6" t="s">
        <v>16</v>
      </c>
      <c r="Y77" s="6" t="s">
        <v>16</v>
      </c>
      <c r="Z77" s="6" t="s">
        <v>17</v>
      </c>
      <c r="AA77" s="6" t="s">
        <v>17</v>
      </c>
      <c r="AB77" s="6" t="s">
        <v>402</v>
      </c>
      <c r="AC77" s="6" t="s">
        <v>400</v>
      </c>
      <c r="AD77" s="7" t="s">
        <v>400</v>
      </c>
    </row>
    <row r="78" spans="2:30" ht="12" customHeight="1">
      <c r="B78" s="5" t="s">
        <v>92</v>
      </c>
      <c r="C78" s="28">
        <f aca="true" t="shared" si="52" ref="C78:AB78">SUM(C128+C150+C253+C282+C311+C359+C402+C444+C485+C534+C554+C574+C602)</f>
        <v>1807774</v>
      </c>
      <c r="D78" s="28">
        <f t="shared" si="52"/>
        <v>1898298</v>
      </c>
      <c r="E78" s="28">
        <f t="shared" si="52"/>
        <v>1911795</v>
      </c>
      <c r="F78" s="28">
        <f t="shared" si="52"/>
        <v>2018299</v>
      </c>
      <c r="G78" s="28">
        <f t="shared" si="52"/>
        <v>2009214</v>
      </c>
      <c r="H78" s="28">
        <f t="shared" si="52"/>
        <v>2089957</v>
      </c>
      <c r="I78" s="28">
        <f t="shared" si="52"/>
        <v>2025588</v>
      </c>
      <c r="J78" s="28">
        <f t="shared" si="52"/>
        <v>2150573</v>
      </c>
      <c r="K78" s="28">
        <f t="shared" si="52"/>
        <v>2169409</v>
      </c>
      <c r="L78" s="28">
        <f t="shared" si="52"/>
        <v>2315865</v>
      </c>
      <c r="M78" s="28">
        <f t="shared" si="52"/>
        <v>2215298</v>
      </c>
      <c r="N78" s="28">
        <f t="shared" si="52"/>
        <v>2358825</v>
      </c>
      <c r="O78" s="28">
        <f t="shared" si="52"/>
        <v>2424186</v>
      </c>
      <c r="P78" s="28">
        <f t="shared" si="52"/>
        <v>2475878</v>
      </c>
      <c r="Q78" s="28">
        <f t="shared" si="52"/>
        <v>2467570</v>
      </c>
      <c r="R78" s="28">
        <f t="shared" si="52"/>
        <v>2592341</v>
      </c>
      <c r="S78" s="28">
        <f t="shared" si="52"/>
        <v>2532995</v>
      </c>
      <c r="T78" s="28">
        <f t="shared" si="52"/>
        <v>2650559</v>
      </c>
      <c r="U78" s="28">
        <f t="shared" si="52"/>
        <v>2571658</v>
      </c>
      <c r="V78" s="28">
        <f t="shared" si="52"/>
        <v>2533018</v>
      </c>
      <c r="W78" s="28">
        <f t="shared" si="52"/>
        <v>2498685</v>
      </c>
      <c r="X78" s="28">
        <f t="shared" si="52"/>
        <v>2526063</v>
      </c>
      <c r="Y78" s="28">
        <f t="shared" si="52"/>
        <v>2443523</v>
      </c>
      <c r="Z78" s="28">
        <f t="shared" si="52"/>
        <v>2578328</v>
      </c>
      <c r="AA78" s="28">
        <f t="shared" si="52"/>
        <v>2572770</v>
      </c>
      <c r="AB78" s="28">
        <f t="shared" si="52"/>
        <v>2552633</v>
      </c>
      <c r="AC78" s="16">
        <f aca="true" t="shared" si="53" ref="AC78:AC109">SUM(AB78-Z78)</f>
        <v>-25695</v>
      </c>
      <c r="AD78" s="31">
        <f aca="true" t="shared" si="54" ref="AD78:AD108">SUM(AC78/Z78)</f>
        <v>-0.009965760756583337</v>
      </c>
    </row>
    <row r="79" spans="2:30" ht="12" customHeight="1">
      <c r="B79" s="5" t="s">
        <v>93</v>
      </c>
      <c r="C79" s="28">
        <f aca="true" t="shared" si="55" ref="C79:R79">SUM(C151+C182+C193+C254+C283+C294+C312+C339+C350+C360+C403+C445+C473+C474+C486+C535+C555+C575+C603+C629+C313)</f>
        <v>307119</v>
      </c>
      <c r="D79" s="28">
        <f t="shared" si="55"/>
        <v>363202</v>
      </c>
      <c r="E79" s="28">
        <f t="shared" si="55"/>
        <v>371498</v>
      </c>
      <c r="F79" s="28">
        <f t="shared" si="55"/>
        <v>406192</v>
      </c>
      <c r="G79" s="28">
        <f t="shared" si="55"/>
        <v>392237</v>
      </c>
      <c r="H79" s="28">
        <f t="shared" si="55"/>
        <v>430748</v>
      </c>
      <c r="I79" s="28">
        <f t="shared" si="55"/>
        <v>414940</v>
      </c>
      <c r="J79" s="28">
        <f t="shared" si="55"/>
        <v>429916</v>
      </c>
      <c r="K79" s="28">
        <f t="shared" si="55"/>
        <v>417912</v>
      </c>
      <c r="L79" s="28">
        <f t="shared" si="55"/>
        <v>407607</v>
      </c>
      <c r="M79" s="28">
        <f t="shared" si="55"/>
        <v>399253</v>
      </c>
      <c r="N79" s="28">
        <f t="shared" si="55"/>
        <v>415136</v>
      </c>
      <c r="O79" s="28">
        <f t="shared" si="55"/>
        <v>423473</v>
      </c>
      <c r="P79" s="28">
        <f t="shared" si="55"/>
        <v>459080</v>
      </c>
      <c r="Q79" s="28">
        <f t="shared" si="55"/>
        <v>436120</v>
      </c>
      <c r="R79" s="28">
        <f t="shared" si="55"/>
        <v>457251</v>
      </c>
      <c r="S79" s="28" t="e">
        <f>SUM(S151+S182+S193+S254+S261+S283+S294+S312+S313+S339+S350+S360+S403+S445+S473+#REF!+#REF!+S474+S486+S535+S555+S575+S603+S629+S313)</f>
        <v>#REF!</v>
      </c>
      <c r="T79" s="28" t="e">
        <f>SUM(T151+T182+T193+T254+T261+T283+T294+T312+T313+T339+T350+T360+T403+T445+T473+#REF!+#REF!+T474+T486+T535+T555+T575+T603+T629+T313)</f>
        <v>#REF!</v>
      </c>
      <c r="U79" s="28" t="e">
        <f>SUM(U151+U182+U193+U254+U261+U283+U294+U312+U313+U339+U350+U360+U403+U445+U473+#REF!+#REF!+U474+U486+U535+U555+U575+U603+U629+U313)</f>
        <v>#REF!</v>
      </c>
      <c r="V79" s="28" t="e">
        <f>SUM(V151+V182+V193+V254+V261+V283+V294+V312+V313+V339+V350+V360+V403+V445+V473+#REF!+#REF!+V474+V486+V535+V555+V575+V603+V629+V313)</f>
        <v>#REF!</v>
      </c>
      <c r="W79" s="28">
        <f aca="true" t="shared" si="56" ref="W79:AB79">SUM(W151+W182+W193+W254+W261+W283+W294+W312+W313+W339+W350+W360+W403+W445+W473+W474+W486+W535+W555+W575+W603+W629+W313)</f>
        <v>437769</v>
      </c>
      <c r="X79" s="28">
        <f t="shared" si="56"/>
        <v>466505</v>
      </c>
      <c r="Y79" s="28">
        <f t="shared" si="56"/>
        <v>465334</v>
      </c>
      <c r="Z79" s="28">
        <f t="shared" si="56"/>
        <v>477972</v>
      </c>
      <c r="AA79" s="28">
        <f t="shared" si="56"/>
        <v>474846</v>
      </c>
      <c r="AB79" s="28">
        <f t="shared" si="56"/>
        <v>477130</v>
      </c>
      <c r="AC79" s="16">
        <f t="shared" si="53"/>
        <v>-842</v>
      </c>
      <c r="AD79" s="31">
        <f t="shared" si="54"/>
        <v>-0.0017616094666633192</v>
      </c>
    </row>
    <row r="80" spans="2:30" ht="12" customHeight="1">
      <c r="B80" s="5" t="s">
        <v>94</v>
      </c>
      <c r="C80" s="28">
        <f aca="true" t="shared" si="57" ref="C80:AB80">SUM(C129+C255+C256+C284+C361+C404+C556+C576)</f>
        <v>142814</v>
      </c>
      <c r="D80" s="28">
        <f t="shared" si="57"/>
        <v>185155</v>
      </c>
      <c r="E80" s="28">
        <f t="shared" si="57"/>
        <v>190153</v>
      </c>
      <c r="F80" s="28">
        <f t="shared" si="57"/>
        <v>192320</v>
      </c>
      <c r="G80" s="28">
        <f t="shared" si="57"/>
        <v>165945</v>
      </c>
      <c r="H80" s="28">
        <f t="shared" si="57"/>
        <v>194819</v>
      </c>
      <c r="I80" s="28">
        <f t="shared" si="57"/>
        <v>173420</v>
      </c>
      <c r="J80" s="28">
        <f t="shared" si="57"/>
        <v>202793</v>
      </c>
      <c r="K80" s="28">
        <f t="shared" si="57"/>
        <v>176693</v>
      </c>
      <c r="L80" s="28">
        <f t="shared" si="57"/>
        <v>214166</v>
      </c>
      <c r="M80" s="28">
        <f t="shared" si="57"/>
        <v>219578</v>
      </c>
      <c r="N80" s="28">
        <f t="shared" si="57"/>
        <v>219198</v>
      </c>
      <c r="O80" s="28">
        <f t="shared" si="57"/>
        <v>197094</v>
      </c>
      <c r="P80" s="28">
        <f t="shared" si="57"/>
        <v>226417</v>
      </c>
      <c r="Q80" s="28">
        <f t="shared" si="57"/>
        <v>184828</v>
      </c>
      <c r="R80" s="28">
        <f t="shared" si="57"/>
        <v>235270</v>
      </c>
      <c r="S80" s="28">
        <f t="shared" si="57"/>
        <v>261424</v>
      </c>
      <c r="T80" s="28">
        <f t="shared" si="57"/>
        <v>269840</v>
      </c>
      <c r="U80" s="28">
        <f t="shared" si="57"/>
        <v>239079</v>
      </c>
      <c r="V80" s="28">
        <f t="shared" si="57"/>
        <v>185755</v>
      </c>
      <c r="W80" s="28">
        <f t="shared" si="57"/>
        <v>157867</v>
      </c>
      <c r="X80" s="28">
        <f t="shared" si="57"/>
        <v>183319</v>
      </c>
      <c r="Y80" s="28">
        <f t="shared" si="57"/>
        <v>175459</v>
      </c>
      <c r="Z80" s="28">
        <f t="shared" si="57"/>
        <v>194861</v>
      </c>
      <c r="AA80" s="28">
        <f t="shared" si="57"/>
        <v>160937</v>
      </c>
      <c r="AB80" s="28">
        <f t="shared" si="57"/>
        <v>200018</v>
      </c>
      <c r="AC80" s="16">
        <f t="shared" si="53"/>
        <v>5157</v>
      </c>
      <c r="AD80" s="31">
        <f t="shared" si="54"/>
        <v>0.026465018654322825</v>
      </c>
    </row>
    <row r="81" spans="1:30" s="33" customFormat="1" ht="12" customHeight="1">
      <c r="A81" s="25"/>
      <c r="B81" s="5" t="s">
        <v>95</v>
      </c>
      <c r="C81" s="28">
        <f aca="true" t="shared" si="58" ref="C81:AB81">SUM(C130+C152+C183+C194+C257+C285+C295+C314+C334+C340+C351+C362+C405+C446+C475+C487+C536+C557+C577+C604+C630)</f>
        <v>170316</v>
      </c>
      <c r="D81" s="28">
        <f t="shared" si="58"/>
        <v>180524.973</v>
      </c>
      <c r="E81" s="28">
        <f t="shared" si="58"/>
        <v>188926</v>
      </c>
      <c r="F81" s="28">
        <f t="shared" si="58"/>
        <v>200268.66100000002</v>
      </c>
      <c r="G81" s="28">
        <f t="shared" si="58"/>
        <v>202247</v>
      </c>
      <c r="H81" s="28">
        <f t="shared" si="58"/>
        <v>208234</v>
      </c>
      <c r="I81" s="28">
        <f t="shared" si="58"/>
        <v>201669</v>
      </c>
      <c r="J81" s="28">
        <f t="shared" si="58"/>
        <v>212859.544</v>
      </c>
      <c r="K81" s="28">
        <f t="shared" si="58"/>
        <v>212451</v>
      </c>
      <c r="L81" s="28">
        <f t="shared" si="58"/>
        <v>224897</v>
      </c>
      <c r="M81" s="28">
        <f t="shared" si="58"/>
        <v>222161</v>
      </c>
      <c r="N81" s="28">
        <f t="shared" si="58"/>
        <v>229000.37399999998</v>
      </c>
      <c r="O81" s="28">
        <f t="shared" si="58"/>
        <v>211472</v>
      </c>
      <c r="P81" s="28">
        <f t="shared" si="58"/>
        <v>242223.38450000001</v>
      </c>
      <c r="Q81" s="28">
        <f t="shared" si="58"/>
        <v>240606</v>
      </c>
      <c r="R81" s="28">
        <f t="shared" si="58"/>
        <v>251711.9395</v>
      </c>
      <c r="S81" s="28">
        <f t="shared" si="58"/>
        <v>248321</v>
      </c>
      <c r="T81" s="28">
        <f t="shared" si="58"/>
        <v>258860.50402</v>
      </c>
      <c r="U81" s="28">
        <f t="shared" si="58"/>
        <v>255485</v>
      </c>
      <c r="V81" s="28">
        <f t="shared" si="58"/>
        <v>240921.863</v>
      </c>
      <c r="W81" s="28">
        <f t="shared" si="58"/>
        <v>238461</v>
      </c>
      <c r="X81" s="28">
        <f t="shared" si="58"/>
        <v>239879.9995</v>
      </c>
      <c r="Y81" s="28">
        <f t="shared" si="58"/>
        <v>236377</v>
      </c>
      <c r="Z81" s="28">
        <f t="shared" si="58"/>
        <v>248930.46099999998</v>
      </c>
      <c r="AA81" s="28">
        <f t="shared" si="58"/>
        <v>245666.82149999996</v>
      </c>
      <c r="AB81" s="28">
        <f t="shared" si="58"/>
        <v>244846.00349999996</v>
      </c>
      <c r="AC81" s="16">
        <f t="shared" si="53"/>
        <v>-4084.4575000000186</v>
      </c>
      <c r="AD81" s="31">
        <f t="shared" si="54"/>
        <v>-0.016408026095287787</v>
      </c>
    </row>
    <row r="82" spans="2:30" ht="12" customHeight="1">
      <c r="B82" s="5" t="s">
        <v>56</v>
      </c>
      <c r="C82" s="28">
        <f>SUM(C222)</f>
        <v>381075</v>
      </c>
      <c r="D82" s="28">
        <f>SUM(D222)</f>
        <v>483051</v>
      </c>
      <c r="E82" s="28">
        <f aca="true" t="shared" si="59" ref="E82:X82">SUM(E222)</f>
        <v>492257</v>
      </c>
      <c r="F82" s="28">
        <f t="shared" si="59"/>
        <v>550446</v>
      </c>
      <c r="G82" s="28">
        <f t="shared" si="59"/>
        <v>565461</v>
      </c>
      <c r="H82" s="28">
        <f t="shared" si="59"/>
        <v>605550</v>
      </c>
      <c r="I82" s="28">
        <f t="shared" si="59"/>
        <v>622667</v>
      </c>
      <c r="J82" s="28">
        <f t="shared" si="59"/>
        <v>646090</v>
      </c>
      <c r="K82" s="28">
        <f t="shared" si="59"/>
        <v>684583</v>
      </c>
      <c r="L82" s="28">
        <f t="shared" si="59"/>
        <v>748600</v>
      </c>
      <c r="M82" s="28">
        <f t="shared" si="59"/>
        <v>724944</v>
      </c>
      <c r="N82" s="28">
        <f t="shared" si="59"/>
        <v>768100</v>
      </c>
      <c r="O82" s="28">
        <f t="shared" si="59"/>
        <v>712111</v>
      </c>
      <c r="P82" s="28">
        <f t="shared" si="59"/>
        <v>780135</v>
      </c>
      <c r="Q82" s="28">
        <f t="shared" si="59"/>
        <v>781288</v>
      </c>
      <c r="R82" s="28">
        <f t="shared" si="59"/>
        <v>829200</v>
      </c>
      <c r="S82" s="28">
        <f t="shared" si="59"/>
        <v>862149</v>
      </c>
      <c r="T82" s="28">
        <f t="shared" si="59"/>
        <v>854200</v>
      </c>
      <c r="U82" s="28">
        <f t="shared" si="59"/>
        <v>883080</v>
      </c>
      <c r="V82" s="28">
        <f t="shared" si="59"/>
        <v>862111</v>
      </c>
      <c r="W82" s="28">
        <f t="shared" si="59"/>
        <v>840205</v>
      </c>
      <c r="X82" s="28">
        <f t="shared" si="59"/>
        <v>944361</v>
      </c>
      <c r="Y82" s="28">
        <f>SUM(Y222)</f>
        <v>902887</v>
      </c>
      <c r="Z82" s="28">
        <f>SUM(Z222)</f>
        <v>990300</v>
      </c>
      <c r="AA82" s="28">
        <f>SUM(AA222)</f>
        <v>988506</v>
      </c>
      <c r="AB82" s="28">
        <f>SUM(AB222)</f>
        <v>1004167</v>
      </c>
      <c r="AC82" s="16">
        <f t="shared" si="53"/>
        <v>13867</v>
      </c>
      <c r="AD82" s="31">
        <f t="shared" si="54"/>
        <v>0.014002827426032515</v>
      </c>
    </row>
    <row r="83" spans="1:30" s="33" customFormat="1" ht="12" customHeight="1">
      <c r="A83" s="32"/>
      <c r="B83" s="5" t="s">
        <v>96</v>
      </c>
      <c r="C83" s="4">
        <f>SUM(C78:C82)</f>
        <v>2809098</v>
      </c>
      <c r="D83" s="4">
        <f>SUM(D78:D82)</f>
        <v>3110230.973</v>
      </c>
      <c r="E83" s="4">
        <f aca="true" t="shared" si="60" ref="E83:Z83">SUM(E78:E82)</f>
        <v>3154629</v>
      </c>
      <c r="F83" s="4">
        <f t="shared" si="60"/>
        <v>3367525.661</v>
      </c>
      <c r="G83" s="4">
        <f t="shared" si="60"/>
        <v>3335104</v>
      </c>
      <c r="H83" s="4">
        <f t="shared" si="60"/>
        <v>3529308</v>
      </c>
      <c r="I83" s="4">
        <f t="shared" si="60"/>
        <v>3438284</v>
      </c>
      <c r="J83" s="4">
        <f t="shared" si="60"/>
        <v>3642231.5439999998</v>
      </c>
      <c r="K83" s="4">
        <f t="shared" si="60"/>
        <v>3661048</v>
      </c>
      <c r="L83" s="4">
        <f t="shared" si="60"/>
        <v>3911135</v>
      </c>
      <c r="M83" s="4">
        <f t="shared" si="60"/>
        <v>3781234</v>
      </c>
      <c r="N83" s="4">
        <f t="shared" si="60"/>
        <v>3990259.374</v>
      </c>
      <c r="O83" s="4">
        <f t="shared" si="60"/>
        <v>3968336</v>
      </c>
      <c r="P83" s="4">
        <f t="shared" si="60"/>
        <v>4183733.3845</v>
      </c>
      <c r="Q83" s="4">
        <f t="shared" si="60"/>
        <v>4110412</v>
      </c>
      <c r="R83" s="4">
        <f t="shared" si="60"/>
        <v>4365773.9395</v>
      </c>
      <c r="S83" s="4" t="e">
        <f t="shared" si="60"/>
        <v>#REF!</v>
      </c>
      <c r="T83" s="4" t="e">
        <f t="shared" si="60"/>
        <v>#REF!</v>
      </c>
      <c r="U83" s="4" t="e">
        <f t="shared" si="60"/>
        <v>#REF!</v>
      </c>
      <c r="V83" s="4" t="e">
        <f t="shared" si="60"/>
        <v>#REF!</v>
      </c>
      <c r="W83" s="4">
        <f t="shared" si="60"/>
        <v>4172987</v>
      </c>
      <c r="X83" s="4">
        <f t="shared" si="60"/>
        <v>4360127.9995</v>
      </c>
      <c r="Y83" s="4">
        <f t="shared" si="60"/>
        <v>4223580</v>
      </c>
      <c r="Z83" s="4">
        <f t="shared" si="60"/>
        <v>4490391.461</v>
      </c>
      <c r="AA83" s="4">
        <f>SUM(AA78:AA82)</f>
        <v>4442725.8215</v>
      </c>
      <c r="AB83" s="4">
        <f>SUM(AB78:AB82)</f>
        <v>4478794.0035</v>
      </c>
      <c r="AC83" s="21">
        <f t="shared" si="53"/>
        <v>-11597.457500000484</v>
      </c>
      <c r="AD83" s="34">
        <f t="shared" si="54"/>
        <v>-0.0025827274973077192</v>
      </c>
    </row>
    <row r="84" spans="2:30" ht="12" customHeight="1">
      <c r="B84" s="5" t="s">
        <v>97</v>
      </c>
      <c r="C84" s="28">
        <f aca="true" t="shared" si="61" ref="C84:O84">SUM(C132+C154+C297+C316+C364)</f>
        <v>13800</v>
      </c>
      <c r="D84" s="28">
        <f t="shared" si="61"/>
        <v>33980</v>
      </c>
      <c r="E84" s="28">
        <f t="shared" si="61"/>
        <v>29356</v>
      </c>
      <c r="F84" s="28">
        <f t="shared" si="61"/>
        <v>35740</v>
      </c>
      <c r="G84" s="28">
        <f t="shared" si="61"/>
        <v>32549</v>
      </c>
      <c r="H84" s="28">
        <f t="shared" si="61"/>
        <v>31155</v>
      </c>
      <c r="I84" s="28">
        <f t="shared" si="61"/>
        <v>34859</v>
      </c>
      <c r="J84" s="28">
        <f t="shared" si="61"/>
        <v>39365</v>
      </c>
      <c r="K84" s="28">
        <f t="shared" si="61"/>
        <v>27984</v>
      </c>
      <c r="L84" s="28">
        <f t="shared" si="61"/>
        <v>39490</v>
      </c>
      <c r="M84" s="28">
        <f t="shared" si="61"/>
        <v>36992</v>
      </c>
      <c r="N84" s="28">
        <f t="shared" si="61"/>
        <v>39550</v>
      </c>
      <c r="O84" s="28">
        <f t="shared" si="61"/>
        <v>33102</v>
      </c>
      <c r="P84" s="28">
        <f aca="true" t="shared" si="62" ref="P84:AB84">SUM(P132+P154+P297+P316+P364+P489)</f>
        <v>39867</v>
      </c>
      <c r="Q84" s="28">
        <f t="shared" si="62"/>
        <v>29475</v>
      </c>
      <c r="R84" s="28">
        <f t="shared" si="62"/>
        <v>41467</v>
      </c>
      <c r="S84" s="28">
        <f t="shared" si="62"/>
        <v>30590</v>
      </c>
      <c r="T84" s="28">
        <f t="shared" si="62"/>
        <v>42050</v>
      </c>
      <c r="U84" s="28">
        <f t="shared" si="62"/>
        <v>43466</v>
      </c>
      <c r="V84" s="28">
        <f t="shared" si="62"/>
        <v>41750</v>
      </c>
      <c r="W84" s="28">
        <f t="shared" si="62"/>
        <v>31813</v>
      </c>
      <c r="X84" s="28">
        <f t="shared" si="62"/>
        <v>41435</v>
      </c>
      <c r="Y84" s="28">
        <f t="shared" si="62"/>
        <v>49327</v>
      </c>
      <c r="Z84" s="28">
        <f t="shared" si="62"/>
        <v>42120</v>
      </c>
      <c r="AA84" s="28">
        <f t="shared" si="62"/>
        <v>42120</v>
      </c>
      <c r="AB84" s="28">
        <f t="shared" si="62"/>
        <v>36045</v>
      </c>
      <c r="AC84" s="16">
        <f t="shared" si="53"/>
        <v>-6075</v>
      </c>
      <c r="AD84" s="31">
        <f t="shared" si="54"/>
        <v>-0.14423076923076922</v>
      </c>
    </row>
    <row r="85" spans="2:30" ht="12" customHeight="1">
      <c r="B85" s="5" t="s">
        <v>98</v>
      </c>
      <c r="C85" s="28">
        <f aca="true" t="shared" si="63" ref="C85:Z85">SUM(C365+C407+C503+C509+C521+C528+C538+C579+C607)</f>
        <v>62046</v>
      </c>
      <c r="D85" s="28">
        <f t="shared" si="63"/>
        <v>63702</v>
      </c>
      <c r="E85" s="28">
        <f t="shared" si="63"/>
        <v>92854</v>
      </c>
      <c r="F85" s="28">
        <f t="shared" si="63"/>
        <v>88424</v>
      </c>
      <c r="G85" s="28">
        <f t="shared" si="63"/>
        <v>105606</v>
      </c>
      <c r="H85" s="28">
        <f t="shared" si="63"/>
        <v>121724</v>
      </c>
      <c r="I85" s="28">
        <f t="shared" si="63"/>
        <v>118996</v>
      </c>
      <c r="J85" s="28">
        <f t="shared" si="63"/>
        <v>120050</v>
      </c>
      <c r="K85" s="28">
        <f t="shared" si="63"/>
        <v>112675</v>
      </c>
      <c r="L85" s="28">
        <f t="shared" si="63"/>
        <v>127050</v>
      </c>
      <c r="M85" s="28">
        <f t="shared" si="63"/>
        <v>99627</v>
      </c>
      <c r="N85" s="28">
        <f t="shared" si="63"/>
        <v>130975</v>
      </c>
      <c r="O85" s="28">
        <f t="shared" si="63"/>
        <v>114312</v>
      </c>
      <c r="P85" s="28">
        <f t="shared" si="63"/>
        <v>151100</v>
      </c>
      <c r="Q85" s="28">
        <f t="shared" si="63"/>
        <v>125282</v>
      </c>
      <c r="R85" s="28">
        <f t="shared" si="63"/>
        <v>143200</v>
      </c>
      <c r="S85" s="28">
        <f t="shared" si="63"/>
        <v>131386</v>
      </c>
      <c r="T85" s="28">
        <f t="shared" si="63"/>
        <v>140420</v>
      </c>
      <c r="U85" s="28">
        <f t="shared" si="63"/>
        <v>148604</v>
      </c>
      <c r="V85" s="28">
        <f t="shared" si="63"/>
        <v>139700</v>
      </c>
      <c r="W85" s="28">
        <f t="shared" si="63"/>
        <v>115740</v>
      </c>
      <c r="X85" s="28">
        <f t="shared" si="63"/>
        <v>120700</v>
      </c>
      <c r="Y85" s="28">
        <f t="shared" si="63"/>
        <v>103998</v>
      </c>
      <c r="Z85" s="28">
        <f t="shared" si="63"/>
        <v>121900</v>
      </c>
      <c r="AA85" s="28">
        <f>SUM(AA365+AA407+AA503+AA509+AA521+AA528+AA538+AA579+AA607)</f>
        <v>121700</v>
      </c>
      <c r="AB85" s="28">
        <f>SUM(AB365+AB407+AB503+AB509+AB521+AB528+AB538+AB579+AB607)</f>
        <v>74900</v>
      </c>
      <c r="AC85" s="16">
        <f t="shared" si="53"/>
        <v>-47000</v>
      </c>
      <c r="AD85" s="31">
        <f t="shared" si="54"/>
        <v>-0.3855619360131255</v>
      </c>
    </row>
    <row r="86" spans="2:30" ht="12" customHeight="1">
      <c r="B86" s="5" t="s">
        <v>99</v>
      </c>
      <c r="C86" s="28">
        <f aca="true" t="shared" si="64" ref="C86:Z86">SUM(C366+C408+C504+C510+C515+C522+C529+C539+C580+C608)</f>
        <v>21448</v>
      </c>
      <c r="D86" s="28">
        <f t="shared" si="64"/>
        <v>15804</v>
      </c>
      <c r="E86" s="28">
        <f t="shared" si="64"/>
        <v>12465</v>
      </c>
      <c r="F86" s="28">
        <f t="shared" si="64"/>
        <v>14596</v>
      </c>
      <c r="G86" s="28">
        <f t="shared" si="64"/>
        <v>12498</v>
      </c>
      <c r="H86" s="28">
        <f t="shared" si="64"/>
        <v>15496</v>
      </c>
      <c r="I86" s="28">
        <f t="shared" si="64"/>
        <v>18827</v>
      </c>
      <c r="J86" s="28">
        <f t="shared" si="64"/>
        <v>18019</v>
      </c>
      <c r="K86" s="28">
        <f t="shared" si="64"/>
        <v>16977</v>
      </c>
      <c r="L86" s="28">
        <f t="shared" si="64"/>
        <v>20800</v>
      </c>
      <c r="M86" s="28">
        <f t="shared" si="64"/>
        <v>16134</v>
      </c>
      <c r="N86" s="28">
        <f t="shared" si="64"/>
        <v>17966</v>
      </c>
      <c r="O86" s="28">
        <f t="shared" si="64"/>
        <v>19005</v>
      </c>
      <c r="P86" s="28">
        <f t="shared" si="64"/>
        <v>19766</v>
      </c>
      <c r="Q86" s="28">
        <f t="shared" si="64"/>
        <v>18702</v>
      </c>
      <c r="R86" s="28">
        <f t="shared" si="64"/>
        <v>20766</v>
      </c>
      <c r="S86" s="28">
        <f t="shared" si="64"/>
        <v>16276</v>
      </c>
      <c r="T86" s="28">
        <f t="shared" si="64"/>
        <v>12250</v>
      </c>
      <c r="U86" s="28">
        <f t="shared" si="64"/>
        <v>16331</v>
      </c>
      <c r="V86" s="28">
        <f t="shared" si="64"/>
        <v>21120</v>
      </c>
      <c r="W86" s="28">
        <f t="shared" si="64"/>
        <v>18893</v>
      </c>
      <c r="X86" s="28">
        <f t="shared" si="64"/>
        <v>21120</v>
      </c>
      <c r="Y86" s="28">
        <f t="shared" si="64"/>
        <v>21434</v>
      </c>
      <c r="Z86" s="28">
        <f t="shared" si="64"/>
        <v>20700</v>
      </c>
      <c r="AA86" s="28">
        <f>SUM(AA366+AA408+AA504+AA510+AA515+AA522+AA529+AA539+AA580+AA608)</f>
        <v>21525</v>
      </c>
      <c r="AB86" s="28">
        <f>SUM(AB366+AB408+AB504+AB510+AB515+AB522+AB529+AB539+AB580+AB608)</f>
        <v>21209</v>
      </c>
      <c r="AC86" s="16">
        <f t="shared" si="53"/>
        <v>509</v>
      </c>
      <c r="AD86" s="31">
        <f t="shared" si="54"/>
        <v>0.024589371980676327</v>
      </c>
    </row>
    <row r="87" spans="2:30" ht="12" customHeight="1">
      <c r="B87" s="5" t="s">
        <v>100</v>
      </c>
      <c r="C87" s="28">
        <f aca="true" t="shared" si="65" ref="C87:R87">SUM(C133+C155+C170+C185+C259+C367+C448+C477+C490)</f>
        <v>20206</v>
      </c>
      <c r="D87" s="28">
        <f t="shared" si="65"/>
        <v>26320</v>
      </c>
      <c r="E87" s="28">
        <f t="shared" si="65"/>
        <v>26087</v>
      </c>
      <c r="F87" s="28">
        <f t="shared" si="65"/>
        <v>26250</v>
      </c>
      <c r="G87" s="28">
        <f t="shared" si="65"/>
        <v>20935</v>
      </c>
      <c r="H87" s="28">
        <f t="shared" si="65"/>
        <v>22720</v>
      </c>
      <c r="I87" s="28">
        <f t="shared" si="65"/>
        <v>23626</v>
      </c>
      <c r="J87" s="28">
        <f t="shared" si="65"/>
        <v>22340</v>
      </c>
      <c r="K87" s="28">
        <f t="shared" si="65"/>
        <v>29376</v>
      </c>
      <c r="L87" s="28">
        <f t="shared" si="65"/>
        <v>23321</v>
      </c>
      <c r="M87" s="28">
        <f t="shared" si="65"/>
        <v>28718</v>
      </c>
      <c r="N87" s="28">
        <f t="shared" si="65"/>
        <v>29050</v>
      </c>
      <c r="O87" s="28">
        <f t="shared" si="65"/>
        <v>23598</v>
      </c>
      <c r="P87" s="28">
        <f t="shared" si="65"/>
        <v>32500</v>
      </c>
      <c r="Q87" s="28">
        <f t="shared" si="65"/>
        <v>20045</v>
      </c>
      <c r="R87" s="28">
        <f t="shared" si="65"/>
        <v>31875</v>
      </c>
      <c r="S87" s="28">
        <f>SUM(S133+S155+S170+S185+S259+S367+S409+S448+S477+S490)</f>
        <v>27358</v>
      </c>
      <c r="T87" s="28">
        <f>SUM(T133+T155+T170+T185+T259+T367+T409+T448+T477+T490)</f>
        <v>31300</v>
      </c>
      <c r="U87" s="28">
        <f>SUM(U133+U155+U170+U185+U259+U367+U409+U448+U477+U490)</f>
        <v>25148</v>
      </c>
      <c r="V87" s="28">
        <f aca="true" t="shared" si="66" ref="V87:AB87">SUM(V133+V155+V170+V185+V259+V367+V409+V448+V477+V490+V609)</f>
        <v>28000</v>
      </c>
      <c r="W87" s="28">
        <f t="shared" si="66"/>
        <v>19926</v>
      </c>
      <c r="X87" s="28">
        <f t="shared" si="66"/>
        <v>29040</v>
      </c>
      <c r="Y87" s="28">
        <f t="shared" si="66"/>
        <v>22014</v>
      </c>
      <c r="Z87" s="28">
        <f t="shared" si="66"/>
        <v>28550</v>
      </c>
      <c r="AA87" s="28">
        <f t="shared" si="66"/>
        <v>29750</v>
      </c>
      <c r="AB87" s="28">
        <f t="shared" si="66"/>
        <v>33990</v>
      </c>
      <c r="AC87" s="16">
        <f t="shared" si="53"/>
        <v>5440</v>
      </c>
      <c r="AD87" s="31">
        <f t="shared" si="54"/>
        <v>0.1905429071803853</v>
      </c>
    </row>
    <row r="88" spans="2:30" ht="12" customHeight="1">
      <c r="B88" s="5" t="s">
        <v>101</v>
      </c>
      <c r="C88" s="28">
        <f aca="true" t="shared" si="67" ref="C88:U88">SUM(C134+C449)</f>
        <v>12448</v>
      </c>
      <c r="D88" s="28">
        <f t="shared" si="67"/>
        <v>12800</v>
      </c>
      <c r="E88" s="28">
        <f t="shared" si="67"/>
        <v>12005</v>
      </c>
      <c r="F88" s="28">
        <f t="shared" si="67"/>
        <v>12450</v>
      </c>
      <c r="G88" s="28">
        <f t="shared" si="67"/>
        <v>11688</v>
      </c>
      <c r="H88" s="28">
        <f t="shared" si="67"/>
        <v>12450</v>
      </c>
      <c r="I88" s="28">
        <f t="shared" si="67"/>
        <v>10857</v>
      </c>
      <c r="J88" s="28">
        <f t="shared" si="67"/>
        <v>12800</v>
      </c>
      <c r="K88" s="28">
        <f t="shared" si="67"/>
        <v>11403</v>
      </c>
      <c r="L88" s="28">
        <f t="shared" si="67"/>
        <v>12500</v>
      </c>
      <c r="M88" s="28">
        <f t="shared" si="67"/>
        <v>10810</v>
      </c>
      <c r="N88" s="28">
        <f t="shared" si="67"/>
        <v>13500</v>
      </c>
      <c r="O88" s="28">
        <f t="shared" si="67"/>
        <v>11468</v>
      </c>
      <c r="P88" s="28">
        <f t="shared" si="67"/>
        <v>16000</v>
      </c>
      <c r="Q88" s="28">
        <f t="shared" si="67"/>
        <v>12235</v>
      </c>
      <c r="R88" s="28">
        <f t="shared" si="67"/>
        <v>16100</v>
      </c>
      <c r="S88" s="28">
        <f t="shared" si="67"/>
        <v>11137</v>
      </c>
      <c r="T88" s="28">
        <f t="shared" si="67"/>
        <v>16400</v>
      </c>
      <c r="U88" s="28">
        <f t="shared" si="67"/>
        <v>13001</v>
      </c>
      <c r="V88" s="28">
        <f aca="true" t="shared" si="68" ref="V88:AB88">SUM(V134+V449+V610)</f>
        <v>15400</v>
      </c>
      <c r="W88" s="28">
        <f t="shared" si="68"/>
        <v>11949</v>
      </c>
      <c r="X88" s="28">
        <f t="shared" si="68"/>
        <v>14644</v>
      </c>
      <c r="Y88" s="28">
        <f t="shared" si="68"/>
        <v>14395</v>
      </c>
      <c r="Z88" s="28">
        <f t="shared" si="68"/>
        <v>13467</v>
      </c>
      <c r="AA88" s="28">
        <f t="shared" si="68"/>
        <v>13467</v>
      </c>
      <c r="AB88" s="28">
        <f t="shared" si="68"/>
        <v>14550</v>
      </c>
      <c r="AC88" s="16">
        <f t="shared" si="53"/>
        <v>1083</v>
      </c>
      <c r="AD88" s="31">
        <f t="shared" si="54"/>
        <v>0.080418801514814</v>
      </c>
    </row>
    <row r="89" spans="2:30" ht="12" customHeight="1">
      <c r="B89" s="5" t="s">
        <v>102</v>
      </c>
      <c r="C89" s="28">
        <f aca="true" t="shared" si="69" ref="C89:U89">SUM(C135+C156+C450+C491)</f>
        <v>9485</v>
      </c>
      <c r="D89" s="28">
        <f t="shared" si="69"/>
        <v>10525</v>
      </c>
      <c r="E89" s="28">
        <f t="shared" si="69"/>
        <v>10692</v>
      </c>
      <c r="F89" s="28">
        <f t="shared" si="69"/>
        <v>10795</v>
      </c>
      <c r="G89" s="28">
        <f t="shared" si="69"/>
        <v>10134</v>
      </c>
      <c r="H89" s="28">
        <f t="shared" si="69"/>
        <v>10855</v>
      </c>
      <c r="I89" s="28">
        <f t="shared" si="69"/>
        <v>10245</v>
      </c>
      <c r="J89" s="28">
        <f t="shared" si="69"/>
        <v>12930</v>
      </c>
      <c r="K89" s="28">
        <f t="shared" si="69"/>
        <v>11414</v>
      </c>
      <c r="L89" s="28">
        <f t="shared" si="69"/>
        <v>13700</v>
      </c>
      <c r="M89" s="28">
        <f t="shared" si="69"/>
        <v>13027</v>
      </c>
      <c r="N89" s="28">
        <f t="shared" si="69"/>
        <v>13850</v>
      </c>
      <c r="O89" s="28">
        <f t="shared" si="69"/>
        <v>13298</v>
      </c>
      <c r="P89" s="28">
        <f t="shared" si="69"/>
        <v>14039</v>
      </c>
      <c r="Q89" s="28">
        <f t="shared" si="69"/>
        <v>13769</v>
      </c>
      <c r="R89" s="28">
        <f t="shared" si="69"/>
        <v>15700</v>
      </c>
      <c r="S89" s="28">
        <f t="shared" si="69"/>
        <v>14283</v>
      </c>
      <c r="T89" s="28">
        <f t="shared" si="69"/>
        <v>16010</v>
      </c>
      <c r="U89" s="28">
        <f t="shared" si="69"/>
        <v>14895</v>
      </c>
      <c r="V89" s="28">
        <f aca="true" t="shared" si="70" ref="V89:AB89">SUM(V135+V156+V450+V491+V611)</f>
        <v>14834</v>
      </c>
      <c r="W89" s="28">
        <f t="shared" si="70"/>
        <v>14823</v>
      </c>
      <c r="X89" s="28">
        <f t="shared" si="70"/>
        <v>13594</v>
      </c>
      <c r="Y89" s="28">
        <f t="shared" si="70"/>
        <v>12995</v>
      </c>
      <c r="Z89" s="28">
        <f t="shared" si="70"/>
        <v>13730</v>
      </c>
      <c r="AA89" s="28">
        <f t="shared" si="70"/>
        <v>13730</v>
      </c>
      <c r="AB89" s="28">
        <f t="shared" si="70"/>
        <v>14500</v>
      </c>
      <c r="AC89" s="16">
        <f t="shared" si="53"/>
        <v>770</v>
      </c>
      <c r="AD89" s="31">
        <f t="shared" si="54"/>
        <v>0.056081573197378005</v>
      </c>
    </row>
    <row r="90" spans="2:30" ht="12" customHeight="1">
      <c r="B90" s="5" t="s">
        <v>103</v>
      </c>
      <c r="C90" s="28">
        <f aca="true" t="shared" si="71" ref="C90:AB90">SUM(C138+C158+C172+C196+C262+C319+C370+C452+C493+C614)</f>
        <v>15871</v>
      </c>
      <c r="D90" s="28">
        <f t="shared" si="71"/>
        <v>24190</v>
      </c>
      <c r="E90" s="28">
        <f t="shared" si="71"/>
        <v>20242</v>
      </c>
      <c r="F90" s="28">
        <f t="shared" si="71"/>
        <v>17040</v>
      </c>
      <c r="G90" s="28">
        <f t="shared" si="71"/>
        <v>11066</v>
      </c>
      <c r="H90" s="28">
        <f t="shared" si="71"/>
        <v>18835</v>
      </c>
      <c r="I90" s="28">
        <f t="shared" si="71"/>
        <v>16093</v>
      </c>
      <c r="J90" s="28">
        <f t="shared" si="71"/>
        <v>10870</v>
      </c>
      <c r="K90" s="28">
        <f t="shared" si="71"/>
        <v>7105</v>
      </c>
      <c r="L90" s="28">
        <f t="shared" si="71"/>
        <v>12520</v>
      </c>
      <c r="M90" s="28">
        <f t="shared" si="71"/>
        <v>9612</v>
      </c>
      <c r="N90" s="28">
        <f t="shared" si="71"/>
        <v>14395</v>
      </c>
      <c r="O90" s="28">
        <f t="shared" si="71"/>
        <v>7481</v>
      </c>
      <c r="P90" s="28">
        <f t="shared" si="71"/>
        <v>15320</v>
      </c>
      <c r="Q90" s="28">
        <f t="shared" si="71"/>
        <v>8082</v>
      </c>
      <c r="R90" s="28">
        <f t="shared" si="71"/>
        <v>15320</v>
      </c>
      <c r="S90" s="28">
        <f t="shared" si="71"/>
        <v>11661</v>
      </c>
      <c r="T90" s="28">
        <f t="shared" si="71"/>
        <v>15720</v>
      </c>
      <c r="U90" s="28">
        <f t="shared" si="71"/>
        <v>7587</v>
      </c>
      <c r="V90" s="28">
        <f t="shared" si="71"/>
        <v>11170</v>
      </c>
      <c r="W90" s="28">
        <f t="shared" si="71"/>
        <v>3385</v>
      </c>
      <c r="X90" s="28">
        <f t="shared" si="71"/>
        <v>10730</v>
      </c>
      <c r="Y90" s="28">
        <f t="shared" si="71"/>
        <v>8711</v>
      </c>
      <c r="Z90" s="28">
        <f t="shared" si="71"/>
        <v>11780</v>
      </c>
      <c r="AA90" s="28">
        <f t="shared" si="71"/>
        <v>11260</v>
      </c>
      <c r="AB90" s="28">
        <f t="shared" si="71"/>
        <v>12395</v>
      </c>
      <c r="AC90" s="16">
        <f t="shared" si="53"/>
        <v>615</v>
      </c>
      <c r="AD90" s="31">
        <f t="shared" si="54"/>
        <v>0.052207130730050934</v>
      </c>
    </row>
    <row r="91" spans="2:30" ht="12" customHeight="1">
      <c r="B91" s="5" t="s">
        <v>104</v>
      </c>
      <c r="C91" s="28">
        <f aca="true" t="shared" si="72" ref="C91:AB91">SUM(C136+C157+C171+C260+C317+C368+C492+C612+C633+C640+C641)</f>
        <v>26100</v>
      </c>
      <c r="D91" s="28">
        <f t="shared" si="72"/>
        <v>29205</v>
      </c>
      <c r="E91" s="28">
        <f t="shared" si="72"/>
        <v>26178</v>
      </c>
      <c r="F91" s="28">
        <f t="shared" si="72"/>
        <v>28209</v>
      </c>
      <c r="G91" s="28">
        <f t="shared" si="72"/>
        <v>25969</v>
      </c>
      <c r="H91" s="28">
        <f t="shared" si="72"/>
        <v>28240</v>
      </c>
      <c r="I91" s="28">
        <f t="shared" si="72"/>
        <v>26653</v>
      </c>
      <c r="J91" s="28">
        <f t="shared" si="72"/>
        <v>26853</v>
      </c>
      <c r="K91" s="28">
        <f t="shared" si="72"/>
        <v>25579</v>
      </c>
      <c r="L91" s="28">
        <f t="shared" si="72"/>
        <v>27243</v>
      </c>
      <c r="M91" s="28">
        <f t="shared" si="72"/>
        <v>25306</v>
      </c>
      <c r="N91" s="28">
        <f t="shared" si="72"/>
        <v>27580</v>
      </c>
      <c r="O91" s="28">
        <f t="shared" si="72"/>
        <v>25045</v>
      </c>
      <c r="P91" s="28">
        <f t="shared" si="72"/>
        <v>30070</v>
      </c>
      <c r="Q91" s="28">
        <f t="shared" si="72"/>
        <v>28032</v>
      </c>
      <c r="R91" s="28">
        <f t="shared" si="72"/>
        <v>30005</v>
      </c>
      <c r="S91" s="28">
        <f t="shared" si="72"/>
        <v>30746</v>
      </c>
      <c r="T91" s="28">
        <f t="shared" si="72"/>
        <v>30328</v>
      </c>
      <c r="U91" s="28">
        <f t="shared" si="72"/>
        <v>28516</v>
      </c>
      <c r="V91" s="28">
        <f t="shared" si="72"/>
        <v>29743</v>
      </c>
      <c r="W91" s="28">
        <f t="shared" si="72"/>
        <v>25112</v>
      </c>
      <c r="X91" s="28">
        <f t="shared" si="72"/>
        <v>28638</v>
      </c>
      <c r="Y91" s="28">
        <f t="shared" si="72"/>
        <v>29743</v>
      </c>
      <c r="Z91" s="28">
        <f t="shared" si="72"/>
        <v>28555</v>
      </c>
      <c r="AA91" s="28">
        <f t="shared" si="72"/>
        <v>28385</v>
      </c>
      <c r="AB91" s="28">
        <f t="shared" si="72"/>
        <v>28573</v>
      </c>
      <c r="AC91" s="16">
        <f t="shared" si="53"/>
        <v>18</v>
      </c>
      <c r="AD91" s="31">
        <f t="shared" si="54"/>
        <v>0.0006303624584135878</v>
      </c>
    </row>
    <row r="92" spans="2:30" ht="12" customHeight="1">
      <c r="B92" s="5" t="s">
        <v>105</v>
      </c>
      <c r="C92" s="28">
        <f aca="true" t="shared" si="73" ref="C92:AB92">SUM(C137+C261+C267+C298+C318+C369+C613)</f>
        <v>13948</v>
      </c>
      <c r="D92" s="28">
        <f t="shared" si="73"/>
        <v>23400</v>
      </c>
      <c r="E92" s="28">
        <f t="shared" si="73"/>
        <v>12209</v>
      </c>
      <c r="F92" s="28">
        <f t="shared" si="73"/>
        <v>24050</v>
      </c>
      <c r="G92" s="28">
        <f t="shared" si="73"/>
        <v>22701</v>
      </c>
      <c r="H92" s="28">
        <f t="shared" si="73"/>
        <v>28450</v>
      </c>
      <c r="I92" s="28">
        <f t="shared" si="73"/>
        <v>30730</v>
      </c>
      <c r="J92" s="28">
        <f t="shared" si="73"/>
        <v>35670</v>
      </c>
      <c r="K92" s="28">
        <f t="shared" si="73"/>
        <v>34499</v>
      </c>
      <c r="L92" s="28">
        <f t="shared" si="73"/>
        <v>42470</v>
      </c>
      <c r="M92" s="28">
        <f t="shared" si="73"/>
        <v>31101</v>
      </c>
      <c r="N92" s="28">
        <f t="shared" si="73"/>
        <v>44470</v>
      </c>
      <c r="O92" s="28">
        <f t="shared" si="73"/>
        <v>39311</v>
      </c>
      <c r="P92" s="28">
        <f t="shared" si="73"/>
        <v>46450</v>
      </c>
      <c r="Q92" s="28">
        <f t="shared" si="73"/>
        <v>41192</v>
      </c>
      <c r="R92" s="28">
        <f t="shared" si="73"/>
        <v>47650</v>
      </c>
      <c r="S92" s="28">
        <f t="shared" si="73"/>
        <v>37592</v>
      </c>
      <c r="T92" s="28">
        <f t="shared" si="73"/>
        <v>56500</v>
      </c>
      <c r="U92" s="28">
        <f t="shared" si="73"/>
        <v>53385</v>
      </c>
      <c r="V92" s="28">
        <f t="shared" si="73"/>
        <v>55800</v>
      </c>
      <c r="W92" s="28">
        <f t="shared" si="73"/>
        <v>48179</v>
      </c>
      <c r="X92" s="28">
        <f t="shared" si="73"/>
        <v>56100</v>
      </c>
      <c r="Y92" s="28">
        <f t="shared" si="73"/>
        <v>46712</v>
      </c>
      <c r="Z92" s="28">
        <f t="shared" si="73"/>
        <v>60662</v>
      </c>
      <c r="AA92" s="28">
        <f t="shared" si="73"/>
        <v>53000</v>
      </c>
      <c r="AB92" s="28">
        <f t="shared" si="73"/>
        <v>60007</v>
      </c>
      <c r="AC92" s="16">
        <f t="shared" si="53"/>
        <v>-655</v>
      </c>
      <c r="AD92" s="31">
        <f t="shared" si="54"/>
        <v>-0.010797533876232238</v>
      </c>
    </row>
    <row r="93" spans="2:30" ht="12" customHeight="1">
      <c r="B93" s="5" t="s">
        <v>106</v>
      </c>
      <c r="C93" s="28">
        <v>163000</v>
      </c>
      <c r="D93" s="28">
        <v>163000</v>
      </c>
      <c r="E93" s="28">
        <v>163000</v>
      </c>
      <c r="F93" s="28">
        <v>163000</v>
      </c>
      <c r="G93" s="28">
        <v>163000</v>
      </c>
      <c r="H93" s="28">
        <v>163000</v>
      </c>
      <c r="I93" s="28">
        <v>163000</v>
      </c>
      <c r="J93" s="28">
        <v>163000</v>
      </c>
      <c r="K93" s="28">
        <v>163000</v>
      </c>
      <c r="L93" s="28">
        <v>163000</v>
      </c>
      <c r="M93" s="28">
        <v>163000</v>
      </c>
      <c r="N93" s="28">
        <v>163000</v>
      </c>
      <c r="O93" s="28">
        <v>163000</v>
      </c>
      <c r="P93" s="28">
        <v>163000</v>
      </c>
      <c r="Q93" s="28">
        <v>163000</v>
      </c>
      <c r="R93" s="28">
        <f>SUM(R139+R159+R160+R161+R162+R176+R177+R186+R563+R586+R582+R494+R540+R559+R581+R634)</f>
        <v>202475</v>
      </c>
      <c r="S93" s="28">
        <f>SUM(S139+S159+S160+S161+S162+S176+S177+S186+S563+S586+S582+S494+S540+S559+S581+S634)</f>
        <v>202070</v>
      </c>
      <c r="T93" s="28">
        <f>SUM(T139+T159+T160+T161+T162+T176+T177+T186+T563+T586+T582+T494+T540+T559+T581+T634)-4085</f>
        <v>206665</v>
      </c>
      <c r="U93" s="28">
        <f aca="true" t="shared" si="74" ref="U93:AB93">SUM(U139+U159+U160+U161+U162+U176+U177+U186+U563+U586+U582+U494+U540+U559+U581+U634)</f>
        <v>152818</v>
      </c>
      <c r="V93" s="28">
        <f t="shared" si="74"/>
        <v>190450</v>
      </c>
      <c r="W93" s="28">
        <f t="shared" si="74"/>
        <v>167612</v>
      </c>
      <c r="X93" s="28">
        <f t="shared" si="74"/>
        <v>189400</v>
      </c>
      <c r="Y93" s="28">
        <f t="shared" si="74"/>
        <v>170426</v>
      </c>
      <c r="Z93" s="28">
        <f t="shared" si="74"/>
        <v>219150</v>
      </c>
      <c r="AA93" s="28">
        <f t="shared" si="74"/>
        <v>223650</v>
      </c>
      <c r="AB93" s="28">
        <f t="shared" si="74"/>
        <v>222750</v>
      </c>
      <c r="AC93" s="16">
        <f t="shared" si="53"/>
        <v>3600</v>
      </c>
      <c r="AD93" s="31">
        <f t="shared" si="54"/>
        <v>0.01642710472279261</v>
      </c>
    </row>
    <row r="94" spans="2:30" ht="12" customHeight="1">
      <c r="B94" s="5" t="s">
        <v>107</v>
      </c>
      <c r="C94" s="28">
        <f aca="true" t="shared" si="75" ref="C94:X94">SUM(C197+C198+C199+C200)</f>
        <v>10432</v>
      </c>
      <c r="D94" s="28">
        <f t="shared" si="75"/>
        <v>11250</v>
      </c>
      <c r="E94" s="28">
        <f t="shared" si="75"/>
        <v>6098</v>
      </c>
      <c r="F94" s="28">
        <f t="shared" si="75"/>
        <v>9000</v>
      </c>
      <c r="G94" s="28">
        <f t="shared" si="75"/>
        <v>4202</v>
      </c>
      <c r="H94" s="28">
        <f t="shared" si="75"/>
        <v>9000</v>
      </c>
      <c r="I94" s="28">
        <f t="shared" si="75"/>
        <v>5393</v>
      </c>
      <c r="J94" s="28">
        <f t="shared" si="75"/>
        <v>9000</v>
      </c>
      <c r="K94" s="28">
        <f t="shared" si="75"/>
        <v>3546</v>
      </c>
      <c r="L94" s="28">
        <f t="shared" si="75"/>
        <v>9000</v>
      </c>
      <c r="M94" s="28">
        <f t="shared" si="75"/>
        <v>8019</v>
      </c>
      <c r="N94" s="28">
        <f t="shared" si="75"/>
        <v>11000</v>
      </c>
      <c r="O94" s="28">
        <f t="shared" si="75"/>
        <v>4139</v>
      </c>
      <c r="P94" s="28">
        <f t="shared" si="75"/>
        <v>11000</v>
      </c>
      <c r="Q94" s="28">
        <f t="shared" si="75"/>
        <v>6602</v>
      </c>
      <c r="R94" s="28">
        <f t="shared" si="75"/>
        <v>11500</v>
      </c>
      <c r="S94" s="28">
        <f t="shared" si="75"/>
        <v>9108</v>
      </c>
      <c r="T94" s="28">
        <f t="shared" si="75"/>
        <v>10500</v>
      </c>
      <c r="U94" s="28">
        <f t="shared" si="75"/>
        <v>9757</v>
      </c>
      <c r="V94" s="28">
        <f t="shared" si="75"/>
        <v>5250</v>
      </c>
      <c r="W94" s="28">
        <f>SUM(W197+W198+W199+W200)</f>
        <v>3473</v>
      </c>
      <c r="X94" s="28">
        <f t="shared" si="75"/>
        <v>5250</v>
      </c>
      <c r="Y94" s="28">
        <f>SUM(Y197+Y198+Y199+Y200)</f>
        <v>1789</v>
      </c>
      <c r="Z94" s="28">
        <f>SUM(Z197+Z198+Z199+Z200)</f>
        <v>5250</v>
      </c>
      <c r="AA94" s="28">
        <f>SUM(AA197+AA198+AA199+AA200)</f>
        <v>5250</v>
      </c>
      <c r="AB94" s="28">
        <f>SUM(AB197+AB198+AB199+AB200)</f>
        <v>5250</v>
      </c>
      <c r="AC94" s="16">
        <f t="shared" si="53"/>
        <v>0</v>
      </c>
      <c r="AD94" s="31">
        <f t="shared" si="54"/>
        <v>0</v>
      </c>
    </row>
    <row r="95" spans="2:30" ht="12" customHeight="1">
      <c r="B95" s="5" t="s">
        <v>108</v>
      </c>
      <c r="C95" s="28">
        <f aca="true" t="shared" si="76" ref="C95:X95">SUM(C410+C411+C412)</f>
        <v>383518</v>
      </c>
      <c r="D95" s="28">
        <f t="shared" si="76"/>
        <v>446095</v>
      </c>
      <c r="E95" s="28">
        <f t="shared" si="76"/>
        <v>444565</v>
      </c>
      <c r="F95" s="28">
        <f t="shared" si="76"/>
        <v>461095</v>
      </c>
      <c r="G95" s="28">
        <f t="shared" si="76"/>
        <v>422923</v>
      </c>
      <c r="H95" s="28">
        <f t="shared" si="76"/>
        <v>479950</v>
      </c>
      <c r="I95" s="28">
        <f t="shared" si="76"/>
        <v>469240</v>
      </c>
      <c r="J95" s="28">
        <f t="shared" si="76"/>
        <v>571700</v>
      </c>
      <c r="K95" s="28">
        <f t="shared" si="76"/>
        <v>546915</v>
      </c>
      <c r="L95" s="28">
        <f t="shared" si="76"/>
        <v>709000</v>
      </c>
      <c r="M95" s="28">
        <f t="shared" si="76"/>
        <v>662942</v>
      </c>
      <c r="N95" s="28">
        <f t="shared" si="76"/>
        <v>687400</v>
      </c>
      <c r="O95" s="28">
        <f t="shared" si="76"/>
        <v>680374</v>
      </c>
      <c r="P95" s="28">
        <f t="shared" si="76"/>
        <v>694950</v>
      </c>
      <c r="Q95" s="28">
        <f t="shared" si="76"/>
        <v>696729</v>
      </c>
      <c r="R95" s="28">
        <f t="shared" si="76"/>
        <v>706550</v>
      </c>
      <c r="S95" s="28">
        <f t="shared" si="76"/>
        <v>652374</v>
      </c>
      <c r="T95" s="28">
        <f t="shared" si="76"/>
        <v>686821</v>
      </c>
      <c r="U95" s="28">
        <f t="shared" si="76"/>
        <v>642423</v>
      </c>
      <c r="V95" s="28">
        <f t="shared" si="76"/>
        <v>725505</v>
      </c>
      <c r="W95" s="28">
        <f>SUM(W410+W411+W412)</f>
        <v>629985</v>
      </c>
      <c r="X95" s="28">
        <f t="shared" si="76"/>
        <v>645544</v>
      </c>
      <c r="Y95" s="28">
        <f>SUM(Y410+Y411+Y412)</f>
        <v>619180</v>
      </c>
      <c r="Z95" s="28">
        <f>SUM(Z410+Z411+Z412)</f>
        <v>622920</v>
      </c>
      <c r="AA95" s="28">
        <f>SUM(AA410+AA411+AA412)</f>
        <v>619500</v>
      </c>
      <c r="AB95" s="28">
        <f>SUM(AB410+AB411+AB412)</f>
        <v>582485</v>
      </c>
      <c r="AC95" s="16">
        <f t="shared" si="53"/>
        <v>-40435</v>
      </c>
      <c r="AD95" s="31">
        <f t="shared" si="54"/>
        <v>-0.06491202722661016</v>
      </c>
    </row>
    <row r="96" spans="2:30" ht="12" customHeight="1">
      <c r="B96" s="5" t="s">
        <v>109</v>
      </c>
      <c r="C96" s="28">
        <f aca="true" t="shared" si="77" ref="C96:X96">SUM(C140)</f>
        <v>508</v>
      </c>
      <c r="D96" s="28">
        <f t="shared" si="77"/>
        <v>4000</v>
      </c>
      <c r="E96" s="28">
        <f t="shared" si="77"/>
        <v>4880</v>
      </c>
      <c r="F96" s="28">
        <f t="shared" si="77"/>
        <v>4000</v>
      </c>
      <c r="G96" s="28">
        <f t="shared" si="77"/>
        <v>6208</v>
      </c>
      <c r="H96" s="28">
        <f t="shared" si="77"/>
        <v>4000</v>
      </c>
      <c r="I96" s="28">
        <f t="shared" si="77"/>
        <v>6236</v>
      </c>
      <c r="J96" s="28">
        <f t="shared" si="77"/>
        <v>5340</v>
      </c>
      <c r="K96" s="28">
        <f t="shared" si="77"/>
        <v>6409</v>
      </c>
      <c r="L96" s="28">
        <f t="shared" si="77"/>
        <v>6600</v>
      </c>
      <c r="M96" s="28">
        <f t="shared" si="77"/>
        <v>6638</v>
      </c>
      <c r="N96" s="28">
        <f t="shared" si="77"/>
        <v>6800</v>
      </c>
      <c r="O96" s="28">
        <f t="shared" si="77"/>
        <v>6370</v>
      </c>
      <c r="P96" s="28">
        <f t="shared" si="77"/>
        <v>6800</v>
      </c>
      <c r="Q96" s="28">
        <f t="shared" si="77"/>
        <v>5736</v>
      </c>
      <c r="R96" s="28">
        <f t="shared" si="77"/>
        <v>6800</v>
      </c>
      <c r="S96" s="28">
        <f t="shared" si="77"/>
        <v>5913</v>
      </c>
      <c r="T96" s="28">
        <f t="shared" si="77"/>
        <v>6800</v>
      </c>
      <c r="U96" s="28">
        <f t="shared" si="77"/>
        <v>5850</v>
      </c>
      <c r="V96" s="28">
        <f t="shared" si="77"/>
        <v>6800</v>
      </c>
      <c r="W96" s="28">
        <f>SUM(W140)</f>
        <v>5639</v>
      </c>
      <c r="X96" s="28">
        <f t="shared" si="77"/>
        <v>6800</v>
      </c>
      <c r="Y96" s="28">
        <f>SUM(Y140)</f>
        <v>5478</v>
      </c>
      <c r="Z96" s="28">
        <f>SUM(Z140)</f>
        <v>9800</v>
      </c>
      <c r="AA96" s="28">
        <f>SUM(AA140)</f>
        <v>9800</v>
      </c>
      <c r="AB96" s="28">
        <f>SUM(AB140)</f>
        <v>9900</v>
      </c>
      <c r="AC96" s="16">
        <f t="shared" si="53"/>
        <v>100</v>
      </c>
      <c r="AD96" s="31">
        <f t="shared" si="54"/>
        <v>0.01020408163265306</v>
      </c>
    </row>
    <row r="97" spans="2:30" ht="12" customHeight="1">
      <c r="B97" s="5" t="s">
        <v>110</v>
      </c>
      <c r="C97" s="28">
        <f aca="true" t="shared" si="78" ref="C97:Z97">SUM(C371+C413)</f>
        <v>11973</v>
      </c>
      <c r="D97" s="28">
        <f t="shared" si="78"/>
        <v>17000</v>
      </c>
      <c r="E97" s="28">
        <f t="shared" si="78"/>
        <v>19770</v>
      </c>
      <c r="F97" s="28">
        <f t="shared" si="78"/>
        <v>17000</v>
      </c>
      <c r="G97" s="28">
        <f t="shared" si="78"/>
        <v>14906</v>
      </c>
      <c r="H97" s="28">
        <f t="shared" si="78"/>
        <v>11000</v>
      </c>
      <c r="I97" s="28">
        <f t="shared" si="78"/>
        <v>8010</v>
      </c>
      <c r="J97" s="28">
        <f t="shared" si="78"/>
        <v>11000</v>
      </c>
      <c r="K97" s="28">
        <f t="shared" si="78"/>
        <v>9763</v>
      </c>
      <c r="L97" s="28">
        <f t="shared" si="78"/>
        <v>11000</v>
      </c>
      <c r="M97" s="28">
        <f t="shared" si="78"/>
        <v>9709</v>
      </c>
      <c r="N97" s="28">
        <f t="shared" si="78"/>
        <v>11000</v>
      </c>
      <c r="O97" s="28">
        <f t="shared" si="78"/>
        <v>11024</v>
      </c>
      <c r="P97" s="28">
        <f t="shared" si="78"/>
        <v>11000</v>
      </c>
      <c r="Q97" s="28">
        <f t="shared" si="78"/>
        <v>12425</v>
      </c>
      <c r="R97" s="28">
        <f t="shared" si="78"/>
        <v>12000</v>
      </c>
      <c r="S97" s="28">
        <f t="shared" si="78"/>
        <v>10371</v>
      </c>
      <c r="T97" s="28">
        <f t="shared" si="78"/>
        <v>15000</v>
      </c>
      <c r="U97" s="28">
        <f t="shared" si="78"/>
        <v>12385</v>
      </c>
      <c r="V97" s="28">
        <f t="shared" si="78"/>
        <v>1800</v>
      </c>
      <c r="W97" s="28">
        <f t="shared" si="78"/>
        <v>1183</v>
      </c>
      <c r="X97" s="28">
        <f t="shared" si="78"/>
        <v>1800</v>
      </c>
      <c r="Y97" s="28">
        <f t="shared" si="78"/>
        <v>1160</v>
      </c>
      <c r="Z97" s="28">
        <f t="shared" si="78"/>
        <v>1700</v>
      </c>
      <c r="AA97" s="28">
        <f>SUM(AA371+AA413)</f>
        <v>1500</v>
      </c>
      <c r="AB97" s="28">
        <f>SUM(AB371+AB413)</f>
        <v>1700</v>
      </c>
      <c r="AC97" s="16">
        <f t="shared" si="53"/>
        <v>0</v>
      </c>
      <c r="AD97" s="31">
        <f t="shared" si="54"/>
        <v>0</v>
      </c>
    </row>
    <row r="98" spans="2:30" ht="12" customHeight="1">
      <c r="B98" s="5" t="s">
        <v>111</v>
      </c>
      <c r="C98" s="28">
        <f aca="true" t="shared" si="79" ref="C98:Q98">SUM(+C289+C304+C325+C372+C414+C541+C560+C583)</f>
        <v>15369</v>
      </c>
      <c r="D98" s="28">
        <f t="shared" si="79"/>
        <v>19150</v>
      </c>
      <c r="E98" s="28">
        <f t="shared" si="79"/>
        <v>19440</v>
      </c>
      <c r="F98" s="28">
        <f t="shared" si="79"/>
        <v>20560</v>
      </c>
      <c r="G98" s="28">
        <f t="shared" si="79"/>
        <v>21773</v>
      </c>
      <c r="H98" s="28">
        <f t="shared" si="79"/>
        <v>20810</v>
      </c>
      <c r="I98" s="28">
        <f t="shared" si="79"/>
        <v>20068</v>
      </c>
      <c r="J98" s="28">
        <f t="shared" si="79"/>
        <v>21800</v>
      </c>
      <c r="K98" s="28">
        <f t="shared" si="79"/>
        <v>22242</v>
      </c>
      <c r="L98" s="28">
        <f t="shared" si="79"/>
        <v>23385</v>
      </c>
      <c r="M98" s="28">
        <f t="shared" si="79"/>
        <v>19676</v>
      </c>
      <c r="N98" s="28">
        <f t="shared" si="79"/>
        <v>23510</v>
      </c>
      <c r="O98" s="28">
        <f t="shared" si="79"/>
        <v>20513</v>
      </c>
      <c r="P98" s="28">
        <f t="shared" si="79"/>
        <v>24180</v>
      </c>
      <c r="Q98" s="28">
        <f t="shared" si="79"/>
        <v>24796</v>
      </c>
      <c r="R98" s="28">
        <v>37010</v>
      </c>
      <c r="S98" s="28">
        <v>37010</v>
      </c>
      <c r="T98" s="28">
        <f>SUM(+T289+T304+T325+T372+T414+T541+T560+T583)</f>
        <v>24420</v>
      </c>
      <c r="U98" s="28">
        <v>37010</v>
      </c>
      <c r="V98" s="28">
        <f aca="true" t="shared" si="80" ref="V98:AB98">SUM(+V289+V304+V325+V372+V414+V541+V560+V583)</f>
        <v>20820</v>
      </c>
      <c r="W98" s="28">
        <f t="shared" si="80"/>
        <v>28833</v>
      </c>
      <c r="X98" s="28">
        <f t="shared" si="80"/>
        <v>21030</v>
      </c>
      <c r="Y98" s="28">
        <f t="shared" si="80"/>
        <v>20186</v>
      </c>
      <c r="Z98" s="28">
        <f t="shared" si="80"/>
        <v>21645</v>
      </c>
      <c r="AA98" s="28">
        <f t="shared" si="80"/>
        <v>21885</v>
      </c>
      <c r="AB98" s="28">
        <f t="shared" si="80"/>
        <v>21545</v>
      </c>
      <c r="AC98" s="16">
        <f t="shared" si="53"/>
        <v>-100</v>
      </c>
      <c r="AD98" s="31">
        <f t="shared" si="54"/>
        <v>-0.00462000462000462</v>
      </c>
    </row>
    <row r="99" spans="2:30" ht="12" customHeight="1">
      <c r="B99" s="5" t="s">
        <v>112</v>
      </c>
      <c r="C99" s="28">
        <f aca="true" t="shared" si="81" ref="C99:W99">SUM(C301+C322+C374+C478+C542+C561+C584)</f>
        <v>54220</v>
      </c>
      <c r="D99" s="28">
        <f t="shared" si="81"/>
        <v>56775</v>
      </c>
      <c r="E99" s="28">
        <f t="shared" si="81"/>
        <v>61675</v>
      </c>
      <c r="F99" s="28">
        <f t="shared" si="81"/>
        <v>55800</v>
      </c>
      <c r="G99" s="28">
        <f t="shared" si="81"/>
        <v>52153</v>
      </c>
      <c r="H99" s="28">
        <f t="shared" si="81"/>
        <v>59050</v>
      </c>
      <c r="I99" s="28">
        <f t="shared" si="81"/>
        <v>58780</v>
      </c>
      <c r="J99" s="28">
        <f t="shared" si="81"/>
        <v>60710</v>
      </c>
      <c r="K99" s="28">
        <f t="shared" si="81"/>
        <v>61350</v>
      </c>
      <c r="L99" s="28">
        <f t="shared" si="81"/>
        <v>62160</v>
      </c>
      <c r="M99" s="28">
        <f t="shared" si="81"/>
        <v>58229</v>
      </c>
      <c r="N99" s="28">
        <f t="shared" si="81"/>
        <v>68250</v>
      </c>
      <c r="O99" s="28">
        <f t="shared" si="81"/>
        <v>68229</v>
      </c>
      <c r="P99" s="28">
        <f t="shared" si="81"/>
        <v>69100</v>
      </c>
      <c r="Q99" s="28">
        <f t="shared" si="81"/>
        <v>76291</v>
      </c>
      <c r="R99" s="28">
        <f t="shared" si="81"/>
        <v>70850</v>
      </c>
      <c r="S99" s="28">
        <f t="shared" si="81"/>
        <v>57986</v>
      </c>
      <c r="T99" s="28">
        <f t="shared" si="81"/>
        <v>78500</v>
      </c>
      <c r="U99" s="28">
        <f t="shared" si="81"/>
        <v>80303</v>
      </c>
      <c r="V99" s="28">
        <f t="shared" si="81"/>
        <v>79500</v>
      </c>
      <c r="W99" s="28">
        <f t="shared" si="81"/>
        <v>72065</v>
      </c>
      <c r="X99" s="28">
        <f>SUM(X301+X322+X374+X478+X542+X543+X561+X584)</f>
        <v>86300</v>
      </c>
      <c r="Y99" s="28">
        <f>SUM(Y301+Y322+Y374+Y478+Y542+Y543+Y561+Y584)</f>
        <v>77886</v>
      </c>
      <c r="Z99" s="28">
        <f>SUM(Z301+Z322+Z374+Z478+Z542+Z543+Z561+Z584)</f>
        <v>91400</v>
      </c>
      <c r="AA99" s="28">
        <f>SUM(AA301+AA322+AA374+AA478+AA542+AA543+AA561+AA584)</f>
        <v>93700</v>
      </c>
      <c r="AB99" s="28">
        <f>SUM(AB301+AB322+AB374+AB478+AB542+AB543+AB561+AB584)</f>
        <v>93600</v>
      </c>
      <c r="AC99" s="16">
        <f t="shared" si="53"/>
        <v>2200</v>
      </c>
      <c r="AD99" s="31">
        <f t="shared" si="54"/>
        <v>0.024070021881838075</v>
      </c>
    </row>
    <row r="100" spans="2:30" ht="12" customHeight="1">
      <c r="B100" s="5" t="s">
        <v>113</v>
      </c>
      <c r="C100" s="28">
        <f aca="true" t="shared" si="82" ref="C100:AB100">SUM(C142+C143+C144+C163+C495+C617)</f>
        <v>17840</v>
      </c>
      <c r="D100" s="28">
        <f t="shared" si="82"/>
        <v>21625</v>
      </c>
      <c r="E100" s="28">
        <f t="shared" si="82"/>
        <v>25549</v>
      </c>
      <c r="F100" s="28">
        <f t="shared" si="82"/>
        <v>31925</v>
      </c>
      <c r="G100" s="28">
        <f t="shared" si="82"/>
        <v>36228</v>
      </c>
      <c r="H100" s="28">
        <f t="shared" si="82"/>
        <v>34175</v>
      </c>
      <c r="I100" s="28">
        <f t="shared" si="82"/>
        <v>42749</v>
      </c>
      <c r="J100" s="28">
        <f t="shared" si="82"/>
        <v>39865</v>
      </c>
      <c r="K100" s="28">
        <f t="shared" si="82"/>
        <v>41552</v>
      </c>
      <c r="L100" s="28">
        <f t="shared" si="82"/>
        <v>45525</v>
      </c>
      <c r="M100" s="28">
        <f t="shared" si="82"/>
        <v>44745</v>
      </c>
      <c r="N100" s="28">
        <f t="shared" si="82"/>
        <v>47601</v>
      </c>
      <c r="O100" s="28">
        <f t="shared" si="82"/>
        <v>38438</v>
      </c>
      <c r="P100" s="28">
        <f t="shared" si="82"/>
        <v>48725</v>
      </c>
      <c r="Q100" s="28">
        <f t="shared" si="82"/>
        <v>45430</v>
      </c>
      <c r="R100" s="28">
        <f t="shared" si="82"/>
        <v>49425</v>
      </c>
      <c r="S100" s="28">
        <f t="shared" si="82"/>
        <v>47358</v>
      </c>
      <c r="T100" s="28">
        <f t="shared" si="82"/>
        <v>50325</v>
      </c>
      <c r="U100" s="28">
        <f t="shared" si="82"/>
        <v>51471</v>
      </c>
      <c r="V100" s="28">
        <f t="shared" si="82"/>
        <v>51725</v>
      </c>
      <c r="W100" s="28">
        <f t="shared" si="82"/>
        <v>39493</v>
      </c>
      <c r="X100" s="28">
        <f t="shared" si="82"/>
        <v>64925</v>
      </c>
      <c r="Y100" s="28">
        <f t="shared" si="82"/>
        <v>56575</v>
      </c>
      <c r="Z100" s="28">
        <f t="shared" si="82"/>
        <v>65454</v>
      </c>
      <c r="AA100" s="28">
        <f t="shared" si="82"/>
        <v>65454</v>
      </c>
      <c r="AB100" s="28">
        <f t="shared" si="82"/>
        <v>66825</v>
      </c>
      <c r="AC100" s="16">
        <f t="shared" si="53"/>
        <v>1371</v>
      </c>
      <c r="AD100" s="31">
        <f t="shared" si="54"/>
        <v>0.020946007883399027</v>
      </c>
    </row>
    <row r="101" spans="2:30" ht="12" customHeight="1">
      <c r="B101" s="5" t="s">
        <v>114</v>
      </c>
      <c r="C101" s="28">
        <f aca="true" t="shared" si="83" ref="C101:V101">SUM(C496+C585+C618)</f>
        <v>6576</v>
      </c>
      <c r="D101" s="28">
        <f t="shared" si="83"/>
        <v>5000</v>
      </c>
      <c r="E101" s="28">
        <f t="shared" si="83"/>
        <v>6597</v>
      </c>
      <c r="F101" s="28">
        <f t="shared" si="83"/>
        <v>8600</v>
      </c>
      <c r="G101" s="28">
        <f t="shared" si="83"/>
        <v>10593</v>
      </c>
      <c r="H101" s="28">
        <f t="shared" si="83"/>
        <v>8600</v>
      </c>
      <c r="I101" s="28">
        <f t="shared" si="83"/>
        <v>12952</v>
      </c>
      <c r="J101" s="28">
        <f t="shared" si="83"/>
        <v>48460</v>
      </c>
      <c r="K101" s="28">
        <f t="shared" si="83"/>
        <v>66219</v>
      </c>
      <c r="L101" s="28">
        <f t="shared" si="83"/>
        <v>60010</v>
      </c>
      <c r="M101" s="28">
        <f t="shared" si="83"/>
        <v>59640</v>
      </c>
      <c r="N101" s="28">
        <f t="shared" si="83"/>
        <v>62100</v>
      </c>
      <c r="O101" s="28">
        <f t="shared" si="83"/>
        <v>70021</v>
      </c>
      <c r="P101" s="28">
        <f t="shared" si="83"/>
        <v>70110</v>
      </c>
      <c r="Q101" s="28">
        <f t="shared" si="83"/>
        <v>65117</v>
      </c>
      <c r="R101" s="28">
        <f t="shared" si="83"/>
        <v>74400</v>
      </c>
      <c r="S101" s="28">
        <f t="shared" si="83"/>
        <v>73158</v>
      </c>
      <c r="T101" s="28">
        <f t="shared" si="83"/>
        <v>70500</v>
      </c>
      <c r="U101" s="28">
        <f t="shared" si="83"/>
        <v>77654</v>
      </c>
      <c r="V101" s="28">
        <f t="shared" si="83"/>
        <v>72700</v>
      </c>
      <c r="W101" s="28">
        <f aca="true" t="shared" si="84" ref="W101:AB101">SUM(W496+W585+W618)</f>
        <v>73226</v>
      </c>
      <c r="X101" s="28">
        <f t="shared" si="84"/>
        <v>85265</v>
      </c>
      <c r="Y101" s="28">
        <f t="shared" si="84"/>
        <v>63528</v>
      </c>
      <c r="Z101" s="28">
        <f t="shared" si="84"/>
        <v>142442</v>
      </c>
      <c r="AA101" s="28">
        <f t="shared" si="84"/>
        <v>132342</v>
      </c>
      <c r="AB101" s="28">
        <f t="shared" si="84"/>
        <v>127442</v>
      </c>
      <c r="AC101" s="16">
        <f t="shared" si="53"/>
        <v>-15000</v>
      </c>
      <c r="AD101" s="31">
        <f t="shared" si="54"/>
        <v>-0.10530601929206274</v>
      </c>
    </row>
    <row r="102" spans="2:30" ht="12" customHeight="1">
      <c r="B102" s="5" t="s">
        <v>115</v>
      </c>
      <c r="C102" s="28">
        <f aca="true" t="shared" si="85" ref="C102:T102">SUM(C198+C199+C201+C287+C376+C353+C549+C498+C505+C427+C511+C517+C524+C530+C563+C589+C619+C276+C615)</f>
        <v>26698</v>
      </c>
      <c r="D102" s="28">
        <f t="shared" si="85"/>
        <v>35935</v>
      </c>
      <c r="E102" s="28">
        <f t="shared" si="85"/>
        <v>24130</v>
      </c>
      <c r="F102" s="28">
        <f t="shared" si="85"/>
        <v>39365</v>
      </c>
      <c r="G102" s="28">
        <f t="shared" si="85"/>
        <v>8158</v>
      </c>
      <c r="H102" s="28">
        <f t="shared" si="85"/>
        <v>43600</v>
      </c>
      <c r="I102" s="28">
        <f t="shared" si="85"/>
        <v>38230</v>
      </c>
      <c r="J102" s="28">
        <f t="shared" si="85"/>
        <v>41900</v>
      </c>
      <c r="K102" s="28">
        <f t="shared" si="85"/>
        <v>39369</v>
      </c>
      <c r="L102" s="28">
        <f t="shared" si="85"/>
        <v>43750</v>
      </c>
      <c r="M102" s="28">
        <f t="shared" si="85"/>
        <v>64579</v>
      </c>
      <c r="N102" s="28">
        <f t="shared" si="85"/>
        <v>109964</v>
      </c>
      <c r="O102" s="28">
        <f t="shared" si="85"/>
        <v>75537</v>
      </c>
      <c r="P102" s="28">
        <f t="shared" si="85"/>
        <v>111248</v>
      </c>
      <c r="Q102" s="28">
        <f t="shared" si="85"/>
        <v>95041</v>
      </c>
      <c r="R102" s="28">
        <f t="shared" si="85"/>
        <v>120867</v>
      </c>
      <c r="S102" s="28">
        <f t="shared" si="85"/>
        <v>131586</v>
      </c>
      <c r="T102" s="28">
        <f t="shared" si="85"/>
        <v>134603.9</v>
      </c>
      <c r="U102" s="28">
        <f>SUM(U198+U199+U201+U287+U376+U353+U549+U498+U505+U427+U511+U497+U517+U524+U530+U563+U589+U619+U276+U615)</f>
        <v>127131</v>
      </c>
      <c r="V102" s="28">
        <f>SUM(V198+V199+V201+V287+V376+V353+V549+V498+V505+V427+V511+V497+V517+V524+V530+V563+V589+V619+V276+V615)</f>
        <v>268309.9</v>
      </c>
      <c r="W102" s="28">
        <f>SUM(W198+W199+W201+W287+W376+W353+W549+W498+W505+W427+W511+W497+W517+W524+W530+W563+W589+W587+W588+W619+W276+W615)</f>
        <v>219304</v>
      </c>
      <c r="X102" s="28">
        <f>SUM(X198+X199+X201+X287+X376+X353+X549+X498+X505+X427+X511+X497+X517+X524+X530+X563+X589+X587+X588+X619+X276+X615)</f>
        <v>296125.9</v>
      </c>
      <c r="Y102" s="28">
        <f>SUM(Y198+Y199+Y201+Y287+Y376+Y353+Y549+Y498+Y505+Y427+Y511+Y497+Y517+Y524+Y530+Y563+Y589+Y587+Y588+Y619+Y276+Y615)</f>
        <v>283950</v>
      </c>
      <c r="Z102" s="28">
        <f>SUM(Z198+Z199+Z201+Z287+Z376+Z353+Z549+Z498+Z505+Z427+Z511+Z497+Z517+Z524+Z530+Z563+Z589+Z587+Z588+Z619+Z276+Z615)</f>
        <v>351958</v>
      </c>
      <c r="AA102" s="28">
        <f>SUM(AA198+AA199+AA201+AA287+AA376+AA353+AA549+AA498+AA505+AA427+AA511+AA497+AA517+AA524+AA530+AA563+AA589+AA587+AA588+AA619+AA276+AA615)</f>
        <v>341982</v>
      </c>
      <c r="AB102" s="28">
        <f>SUM(AB198+AB199+AB201+AB287+AB376+AB353+AB549+AB498+AB505+AB427+AB511+AB497+AB517+AB524+AB530+AB563+AB589+AB587++AB597+AB588+AB619+AB276+AB615)</f>
        <v>375789</v>
      </c>
      <c r="AC102" s="16">
        <f t="shared" si="53"/>
        <v>23831</v>
      </c>
      <c r="AD102" s="31">
        <f t="shared" si="54"/>
        <v>0.06770978355371948</v>
      </c>
    </row>
    <row r="103" spans="2:30" ht="12" customHeight="1">
      <c r="B103" s="5" t="s">
        <v>116</v>
      </c>
      <c r="C103" s="28">
        <f aca="true" t="shared" si="86" ref="C103:P103">SUM(C376+C377+C378+C379+C380+C389+C390+C391+C392+C393+C394+C395+C396)</f>
        <v>88670</v>
      </c>
      <c r="D103" s="28">
        <f t="shared" si="86"/>
        <v>112575</v>
      </c>
      <c r="E103" s="28">
        <f t="shared" si="86"/>
        <v>101641</v>
      </c>
      <c r="F103" s="28">
        <f t="shared" si="86"/>
        <v>115575</v>
      </c>
      <c r="G103" s="28">
        <f t="shared" si="86"/>
        <v>113668</v>
      </c>
      <c r="H103" s="28">
        <f t="shared" si="86"/>
        <v>118150</v>
      </c>
      <c r="I103" s="28">
        <f t="shared" si="86"/>
        <v>116518</v>
      </c>
      <c r="J103" s="28">
        <f t="shared" si="86"/>
        <v>119150</v>
      </c>
      <c r="K103" s="28">
        <f t="shared" si="86"/>
        <v>100182</v>
      </c>
      <c r="L103" s="28">
        <f t="shared" si="86"/>
        <v>128425</v>
      </c>
      <c r="M103" s="28">
        <f t="shared" si="86"/>
        <v>168650</v>
      </c>
      <c r="N103" s="28">
        <f t="shared" si="86"/>
        <v>157625</v>
      </c>
      <c r="O103" s="28">
        <f t="shared" si="86"/>
        <v>142421</v>
      </c>
      <c r="P103" s="28">
        <f t="shared" si="86"/>
        <v>169450</v>
      </c>
      <c r="Q103" s="28">
        <f>SUM(Q376+Q377+Q378+Q379+Q380+Q389+Q390+Q391+Q392+Q393+Q394+Q395+Q396)</f>
        <v>137908</v>
      </c>
      <c r="R103" s="28">
        <v>171450</v>
      </c>
      <c r="S103" s="28">
        <f aca="true" t="shared" si="87" ref="S103:Z103">SUM(S376+S377+S378+S379+S380+S389+S390+S391+S392+S393+S394+S395+S396)</f>
        <v>195724</v>
      </c>
      <c r="T103" s="28">
        <f t="shared" si="87"/>
        <v>194475</v>
      </c>
      <c r="U103" s="28">
        <f t="shared" si="87"/>
        <v>180720</v>
      </c>
      <c r="V103" s="28">
        <f t="shared" si="87"/>
        <v>195175</v>
      </c>
      <c r="W103" s="28">
        <f t="shared" si="87"/>
        <v>154936</v>
      </c>
      <c r="X103" s="28">
        <f t="shared" si="87"/>
        <v>204375</v>
      </c>
      <c r="Y103" s="28">
        <f t="shared" si="87"/>
        <v>131613</v>
      </c>
      <c r="Z103" s="28">
        <f t="shared" si="87"/>
        <v>195450</v>
      </c>
      <c r="AA103" s="28">
        <f>SUM(AA376+AA377+AA378+AA379+AA380+AA389+AA390+AA391+AA392+AA393+AA394+AA395+AA396)</f>
        <v>131923</v>
      </c>
      <c r="AB103" s="28">
        <f>SUM(AB376+AB377+AB378+AB379+AB380+AB389+AB390+AB391+AB392+AB393+AB394+AB395+AB396)</f>
        <v>174000</v>
      </c>
      <c r="AC103" s="16">
        <f t="shared" si="53"/>
        <v>-21450</v>
      </c>
      <c r="AD103" s="31">
        <f t="shared" si="54"/>
        <v>-0.10974673829623945</v>
      </c>
    </row>
    <row r="104" spans="2:30" ht="12" customHeight="1">
      <c r="B104" s="5" t="s">
        <v>117</v>
      </c>
      <c r="C104" s="28">
        <f aca="true" t="shared" si="88" ref="C104:X104">SUM(C454)</f>
        <v>165</v>
      </c>
      <c r="D104" s="28">
        <f t="shared" si="88"/>
        <v>150</v>
      </c>
      <c r="E104" s="28">
        <f t="shared" si="88"/>
        <v>154</v>
      </c>
      <c r="F104" s="28">
        <f t="shared" si="88"/>
        <v>150</v>
      </c>
      <c r="G104" s="28">
        <f t="shared" si="88"/>
        <v>148</v>
      </c>
      <c r="H104" s="28">
        <f t="shared" si="88"/>
        <v>150</v>
      </c>
      <c r="I104" s="28">
        <f t="shared" si="88"/>
        <v>69</v>
      </c>
      <c r="J104" s="28">
        <f t="shared" si="88"/>
        <v>150</v>
      </c>
      <c r="K104" s="28">
        <f t="shared" si="88"/>
        <v>150</v>
      </c>
      <c r="L104" s="28">
        <f t="shared" si="88"/>
        <v>150</v>
      </c>
      <c r="M104" s="28">
        <f t="shared" si="88"/>
        <v>109</v>
      </c>
      <c r="N104" s="28">
        <f t="shared" si="88"/>
        <v>150</v>
      </c>
      <c r="O104" s="28">
        <f t="shared" si="88"/>
        <v>100</v>
      </c>
      <c r="P104" s="28">
        <f t="shared" si="88"/>
        <v>150</v>
      </c>
      <c r="Q104" s="28">
        <f t="shared" si="88"/>
        <v>130</v>
      </c>
      <c r="R104" s="28">
        <f t="shared" si="88"/>
        <v>150</v>
      </c>
      <c r="S104" s="28">
        <f t="shared" si="88"/>
        <v>115</v>
      </c>
      <c r="T104" s="28">
        <f t="shared" si="88"/>
        <v>150</v>
      </c>
      <c r="U104" s="28">
        <f t="shared" si="88"/>
        <v>75</v>
      </c>
      <c r="V104" s="28">
        <f t="shared" si="88"/>
        <v>150</v>
      </c>
      <c r="W104" s="28">
        <f>SUM(W454)</f>
        <v>210</v>
      </c>
      <c r="X104" s="28">
        <f t="shared" si="88"/>
        <v>150</v>
      </c>
      <c r="Y104" s="28">
        <f>SUM(Y454)</f>
        <v>75</v>
      </c>
      <c r="Z104" s="28">
        <f>SUM(Z454)</f>
        <v>150</v>
      </c>
      <c r="AA104" s="28">
        <f>SUM(AA454)</f>
        <v>150</v>
      </c>
      <c r="AB104" s="28">
        <f>SUM(AB454)</f>
        <v>150</v>
      </c>
      <c r="AC104" s="16">
        <f t="shared" si="53"/>
        <v>0</v>
      </c>
      <c r="AD104" s="31">
        <f t="shared" si="54"/>
        <v>0</v>
      </c>
    </row>
    <row r="105" spans="2:30" ht="12" customHeight="1">
      <c r="B105" s="5" t="s">
        <v>118</v>
      </c>
      <c r="C105" s="28">
        <f aca="true" t="shared" si="89" ref="C105:Z105">SUM(C382+C417+C589)</f>
        <v>1458</v>
      </c>
      <c r="D105" s="28">
        <f t="shared" si="89"/>
        <v>1120</v>
      </c>
      <c r="E105" s="28">
        <f t="shared" si="89"/>
        <v>1121</v>
      </c>
      <c r="F105" s="28">
        <f t="shared" si="89"/>
        <v>1120</v>
      </c>
      <c r="G105" s="28">
        <f t="shared" si="89"/>
        <v>2573</v>
      </c>
      <c r="H105" s="28">
        <f t="shared" si="89"/>
        <v>2420</v>
      </c>
      <c r="I105" s="28">
        <f t="shared" si="89"/>
        <v>1515</v>
      </c>
      <c r="J105" s="28">
        <f t="shared" si="89"/>
        <v>2420</v>
      </c>
      <c r="K105" s="28">
        <f t="shared" si="89"/>
        <v>2201</v>
      </c>
      <c r="L105" s="28">
        <f t="shared" si="89"/>
        <v>3500</v>
      </c>
      <c r="M105" s="28">
        <f t="shared" si="89"/>
        <v>2602</v>
      </c>
      <c r="N105" s="28">
        <f t="shared" si="89"/>
        <v>3500</v>
      </c>
      <c r="O105" s="28">
        <f t="shared" si="89"/>
        <v>2648</v>
      </c>
      <c r="P105" s="28">
        <f t="shared" si="89"/>
        <v>3500</v>
      </c>
      <c r="Q105" s="28">
        <f t="shared" si="89"/>
        <v>2119</v>
      </c>
      <c r="R105" s="28">
        <f t="shared" si="89"/>
        <v>3515</v>
      </c>
      <c r="S105" s="28">
        <f t="shared" si="89"/>
        <v>3000</v>
      </c>
      <c r="T105" s="28">
        <f t="shared" si="89"/>
        <v>3700</v>
      </c>
      <c r="U105" s="28">
        <f t="shared" si="89"/>
        <v>2979</v>
      </c>
      <c r="V105" s="28">
        <f t="shared" si="89"/>
        <v>3900</v>
      </c>
      <c r="W105" s="28">
        <f t="shared" si="89"/>
        <v>3412</v>
      </c>
      <c r="X105" s="28">
        <f t="shared" si="89"/>
        <v>3900</v>
      </c>
      <c r="Y105" s="28">
        <f t="shared" si="89"/>
        <v>3361</v>
      </c>
      <c r="Z105" s="28">
        <f t="shared" si="89"/>
        <v>3900</v>
      </c>
      <c r="AA105" s="28">
        <f>SUM(AA382+AA417+AA589)</f>
        <v>2700</v>
      </c>
      <c r="AB105" s="28">
        <f>SUM(AB382+AB417+AB589)</f>
        <v>3400</v>
      </c>
      <c r="AC105" s="16">
        <f t="shared" si="53"/>
        <v>-500</v>
      </c>
      <c r="AD105" s="31">
        <f t="shared" si="54"/>
        <v>-0.1282051282051282</v>
      </c>
    </row>
    <row r="106" spans="2:30" ht="12" customHeight="1">
      <c r="B106" s="5" t="s">
        <v>119</v>
      </c>
      <c r="C106" s="28">
        <f aca="true" t="shared" si="90" ref="C106:X106">SUM(C302+C323+C383)</f>
        <v>2292</v>
      </c>
      <c r="D106" s="28">
        <f t="shared" si="90"/>
        <v>3200</v>
      </c>
      <c r="E106" s="28">
        <f t="shared" si="90"/>
        <v>1862</v>
      </c>
      <c r="F106" s="28">
        <f t="shared" si="90"/>
        <v>5200</v>
      </c>
      <c r="G106" s="28">
        <f t="shared" si="90"/>
        <v>1000</v>
      </c>
      <c r="H106" s="28">
        <f t="shared" si="90"/>
        <v>4200</v>
      </c>
      <c r="I106" s="28">
        <f t="shared" si="90"/>
        <v>1144</v>
      </c>
      <c r="J106" s="28">
        <f t="shared" si="90"/>
        <v>4200</v>
      </c>
      <c r="K106" s="28">
        <f t="shared" si="90"/>
        <v>2493</v>
      </c>
      <c r="L106" s="28">
        <f t="shared" si="90"/>
        <v>4200</v>
      </c>
      <c r="M106" s="28">
        <f t="shared" si="90"/>
        <v>1985</v>
      </c>
      <c r="N106" s="28">
        <f t="shared" si="90"/>
        <v>4200</v>
      </c>
      <c r="O106" s="28">
        <f t="shared" si="90"/>
        <v>3722</v>
      </c>
      <c r="P106" s="28">
        <f t="shared" si="90"/>
        <v>3700</v>
      </c>
      <c r="Q106" s="28">
        <f t="shared" si="90"/>
        <v>1843</v>
      </c>
      <c r="R106" s="28">
        <f t="shared" si="90"/>
        <v>3450</v>
      </c>
      <c r="S106" s="28">
        <f t="shared" si="90"/>
        <v>1312</v>
      </c>
      <c r="T106" s="28">
        <f t="shared" si="90"/>
        <v>4200</v>
      </c>
      <c r="U106" s="28">
        <f t="shared" si="90"/>
        <v>1459</v>
      </c>
      <c r="V106" s="28">
        <f t="shared" si="90"/>
        <v>4600</v>
      </c>
      <c r="W106" s="28">
        <f>SUM(W302+W323+W383)</f>
        <v>1459</v>
      </c>
      <c r="X106" s="28">
        <f t="shared" si="90"/>
        <v>4100</v>
      </c>
      <c r="Y106" s="28">
        <f>SUM(Y302+Y323+Y383)</f>
        <v>1251</v>
      </c>
      <c r="Z106" s="28">
        <f>SUM(Z302+Z323+Z383)</f>
        <v>3500</v>
      </c>
      <c r="AA106" s="28">
        <f>SUM(AA302+AA323+AA383)</f>
        <v>3100</v>
      </c>
      <c r="AB106" s="28">
        <f>SUM(AB302+AB323+AB383)</f>
        <v>3900</v>
      </c>
      <c r="AC106" s="16">
        <f t="shared" si="53"/>
        <v>400</v>
      </c>
      <c r="AD106" s="31">
        <f t="shared" si="54"/>
        <v>0.11428571428571428</v>
      </c>
    </row>
    <row r="107" spans="2:30" ht="12" customHeight="1">
      <c r="B107" s="5" t="s">
        <v>55</v>
      </c>
      <c r="C107" s="28">
        <f aca="true" t="shared" si="91" ref="C107:X107">SUM(C209)</f>
        <v>21763</v>
      </c>
      <c r="D107" s="28">
        <f t="shared" si="91"/>
        <v>34900</v>
      </c>
      <c r="E107" s="28">
        <f t="shared" si="91"/>
        <v>41240</v>
      </c>
      <c r="F107" s="28">
        <f t="shared" si="91"/>
        <v>44000</v>
      </c>
      <c r="G107" s="28">
        <f t="shared" si="91"/>
        <v>41694</v>
      </c>
      <c r="H107" s="28">
        <f t="shared" si="91"/>
        <v>54000</v>
      </c>
      <c r="I107" s="28">
        <f t="shared" si="91"/>
        <v>57781</v>
      </c>
      <c r="J107" s="28">
        <f t="shared" si="91"/>
        <v>52500</v>
      </c>
      <c r="K107" s="28">
        <f t="shared" si="91"/>
        <v>63719</v>
      </c>
      <c r="L107" s="28">
        <f t="shared" si="91"/>
        <v>69500</v>
      </c>
      <c r="M107" s="28">
        <f t="shared" si="91"/>
        <v>75135</v>
      </c>
      <c r="N107" s="28">
        <f t="shared" si="91"/>
        <v>71500</v>
      </c>
      <c r="O107" s="28">
        <f t="shared" si="91"/>
        <v>72466</v>
      </c>
      <c r="P107" s="28">
        <f t="shared" si="91"/>
        <v>74284</v>
      </c>
      <c r="Q107" s="28">
        <f t="shared" si="91"/>
        <v>78507</v>
      </c>
      <c r="R107" s="28">
        <f t="shared" si="91"/>
        <v>84500</v>
      </c>
      <c r="S107" s="28">
        <f t="shared" si="91"/>
        <v>78564</v>
      </c>
      <c r="T107" s="28">
        <f t="shared" si="91"/>
        <v>87000</v>
      </c>
      <c r="U107" s="28">
        <f t="shared" si="91"/>
        <v>80710</v>
      </c>
      <c r="V107" s="28">
        <f t="shared" si="91"/>
        <v>92500</v>
      </c>
      <c r="W107" s="28">
        <f>SUM(W209)</f>
        <v>91090</v>
      </c>
      <c r="X107" s="28">
        <f t="shared" si="91"/>
        <v>91000</v>
      </c>
      <c r="Y107" s="28">
        <f>SUM(Y209)</f>
        <v>89601</v>
      </c>
      <c r="Z107" s="28">
        <f>SUM(Z209)</f>
        <v>98500</v>
      </c>
      <c r="AA107" s="28">
        <f>SUM(AA209)</f>
        <v>98500</v>
      </c>
      <c r="AB107" s="28">
        <f>SUM(AB209)</f>
        <v>97900</v>
      </c>
      <c r="AC107" s="16">
        <f t="shared" si="53"/>
        <v>-600</v>
      </c>
      <c r="AD107" s="31">
        <f t="shared" si="54"/>
        <v>-0.006091370558375634</v>
      </c>
    </row>
    <row r="108" spans="2:30" ht="12" customHeight="1">
      <c r="B108" s="5" t="s">
        <v>57</v>
      </c>
      <c r="C108" s="28">
        <f aca="true" t="shared" si="92" ref="C108:X108">SUM(C250)</f>
        <v>490266</v>
      </c>
      <c r="D108" s="28">
        <f t="shared" si="92"/>
        <v>877689</v>
      </c>
      <c r="E108" s="28">
        <f t="shared" si="92"/>
        <v>1039059</v>
      </c>
      <c r="F108" s="28">
        <f t="shared" si="92"/>
        <v>963807</v>
      </c>
      <c r="G108" s="28">
        <f t="shared" si="92"/>
        <v>963807</v>
      </c>
      <c r="H108" s="28">
        <f t="shared" si="92"/>
        <v>983650</v>
      </c>
      <c r="I108" s="28">
        <f t="shared" si="92"/>
        <v>1135213</v>
      </c>
      <c r="J108" s="28">
        <f t="shared" si="92"/>
        <v>1040308</v>
      </c>
      <c r="K108" s="28">
        <f t="shared" si="92"/>
        <v>1012908</v>
      </c>
      <c r="L108" s="28">
        <f t="shared" si="92"/>
        <v>1050483</v>
      </c>
      <c r="M108" s="28">
        <f t="shared" si="92"/>
        <v>1050483</v>
      </c>
      <c r="N108" s="28">
        <f t="shared" si="92"/>
        <v>1016137</v>
      </c>
      <c r="O108" s="28">
        <f t="shared" si="92"/>
        <v>1016137</v>
      </c>
      <c r="P108" s="28">
        <f t="shared" si="92"/>
        <v>1069510</v>
      </c>
      <c r="Q108" s="28">
        <f t="shared" si="92"/>
        <v>1069754</v>
      </c>
      <c r="R108" s="28">
        <f t="shared" si="92"/>
        <v>1069510</v>
      </c>
      <c r="S108" s="28">
        <f t="shared" si="92"/>
        <v>1069510</v>
      </c>
      <c r="T108" s="28">
        <f t="shared" si="92"/>
        <v>1198897</v>
      </c>
      <c r="U108" s="28">
        <f t="shared" si="92"/>
        <v>1234893</v>
      </c>
      <c r="V108" s="28">
        <f t="shared" si="92"/>
        <v>1164116</v>
      </c>
      <c r="W108" s="28">
        <f>SUM(W250)</f>
        <v>1076951</v>
      </c>
      <c r="X108" s="28">
        <f t="shared" si="92"/>
        <v>1012784</v>
      </c>
      <c r="Y108" s="28">
        <f>SUM(Y250)</f>
        <v>1012784</v>
      </c>
      <c r="Z108" s="28">
        <f>SUM(Z250)</f>
        <v>975715</v>
      </c>
      <c r="AA108" s="28">
        <f>SUM(AA250)</f>
        <v>975715</v>
      </c>
      <c r="AB108" s="28">
        <f>SUM(AB250)</f>
        <v>934344</v>
      </c>
      <c r="AC108" s="16">
        <f t="shared" si="53"/>
        <v>-41371</v>
      </c>
      <c r="AD108" s="31">
        <f t="shared" si="54"/>
        <v>-0.04240070102437699</v>
      </c>
    </row>
    <row r="109" spans="2:30" ht="12" customHeight="1">
      <c r="B109" s="5" t="s">
        <v>73</v>
      </c>
      <c r="C109" s="28">
        <f aca="true" t="shared" si="93" ref="C109:X109">SUM(C441)</f>
        <v>22850</v>
      </c>
      <c r="D109" s="28">
        <f t="shared" si="93"/>
        <v>28733</v>
      </c>
      <c r="E109" s="28">
        <f t="shared" si="93"/>
        <v>28233</v>
      </c>
      <c r="F109" s="28">
        <f t="shared" si="93"/>
        <v>28733</v>
      </c>
      <c r="G109" s="28">
        <f t="shared" si="93"/>
        <v>24031</v>
      </c>
      <c r="H109" s="28">
        <f t="shared" si="93"/>
        <v>28733</v>
      </c>
      <c r="I109" s="28">
        <f t="shared" si="93"/>
        <v>28830</v>
      </c>
      <c r="J109" s="28">
        <f t="shared" si="93"/>
        <v>28733</v>
      </c>
      <c r="K109" s="28">
        <f t="shared" si="93"/>
        <v>34309</v>
      </c>
      <c r="L109" s="28">
        <f t="shared" si="93"/>
        <v>30733</v>
      </c>
      <c r="M109" s="28">
        <f t="shared" si="93"/>
        <v>24251</v>
      </c>
      <c r="N109" s="28">
        <f t="shared" si="93"/>
        <v>30733</v>
      </c>
      <c r="O109" s="28">
        <f t="shared" si="93"/>
        <v>25833</v>
      </c>
      <c r="P109" s="28">
        <f t="shared" si="93"/>
        <v>26733</v>
      </c>
      <c r="Q109" s="28">
        <f t="shared" si="93"/>
        <v>37047</v>
      </c>
      <c r="R109" s="28">
        <f t="shared" si="93"/>
        <v>28354.99</v>
      </c>
      <c r="S109" s="28">
        <f t="shared" si="93"/>
        <v>25625.09</v>
      </c>
      <c r="T109" s="28">
        <f t="shared" si="93"/>
        <v>26483.6727</v>
      </c>
      <c r="U109" s="28">
        <f t="shared" si="93"/>
        <v>38715.3477</v>
      </c>
      <c r="V109" s="28">
        <f t="shared" si="93"/>
        <v>32483.6727</v>
      </c>
      <c r="W109" s="28">
        <f>SUM(W441)</f>
        <v>47836.3477</v>
      </c>
      <c r="X109" s="28">
        <f t="shared" si="93"/>
        <v>45483.672699999996</v>
      </c>
      <c r="Y109" s="28">
        <f>SUM(Y441)</f>
        <v>52476.3477</v>
      </c>
      <c r="Z109" s="28">
        <f>SUM(Z441)</f>
        <v>49600</v>
      </c>
      <c r="AA109" s="28">
        <f>SUM(AA441)</f>
        <v>49600</v>
      </c>
      <c r="AB109" s="28">
        <f>SUM(AB441)</f>
        <v>50400</v>
      </c>
      <c r="AC109" s="16">
        <f t="shared" si="53"/>
        <v>800</v>
      </c>
      <c r="AD109" s="31">
        <f>SUM(AC109/X109)</f>
        <v>0.017588729152912052</v>
      </c>
    </row>
    <row r="110" spans="1:30" ht="12" customHeight="1">
      <c r="A110" s="3"/>
      <c r="B110" s="3" t="s">
        <v>91</v>
      </c>
      <c r="C110" s="6" t="s">
        <v>42</v>
      </c>
      <c r="D110" s="6" t="s">
        <v>42</v>
      </c>
      <c r="E110" s="6" t="s">
        <v>42</v>
      </c>
      <c r="F110" s="6" t="s">
        <v>42</v>
      </c>
      <c r="G110" s="6" t="s">
        <v>42</v>
      </c>
      <c r="H110" s="6" t="s">
        <v>42</v>
      </c>
      <c r="I110" s="6" t="s">
        <v>42</v>
      </c>
      <c r="J110" s="6" t="s">
        <v>42</v>
      </c>
      <c r="K110" s="6" t="s">
        <v>42</v>
      </c>
      <c r="L110" s="6" t="s">
        <v>42</v>
      </c>
      <c r="M110" s="6" t="s">
        <v>42</v>
      </c>
      <c r="N110" s="6" t="s">
        <v>42</v>
      </c>
      <c r="O110" s="6" t="s">
        <v>42</v>
      </c>
      <c r="P110" s="6" t="s">
        <v>42</v>
      </c>
      <c r="Q110" s="6" t="s">
        <v>42</v>
      </c>
      <c r="R110" s="6" t="s">
        <v>2</v>
      </c>
      <c r="S110" s="6" t="s">
        <v>1</v>
      </c>
      <c r="T110" s="6" t="s">
        <v>2</v>
      </c>
      <c r="U110" s="6" t="s">
        <v>42</v>
      </c>
      <c r="V110" s="6" t="s">
        <v>2</v>
      </c>
      <c r="W110" s="6" t="s">
        <v>1</v>
      </c>
      <c r="X110" s="6" t="s">
        <v>2</v>
      </c>
      <c r="Y110" s="6" t="s">
        <v>1</v>
      </c>
      <c r="Z110" s="6" t="s">
        <v>2</v>
      </c>
      <c r="AA110" s="6" t="s">
        <v>43</v>
      </c>
      <c r="AB110" s="6" t="s">
        <v>2</v>
      </c>
      <c r="AC110" s="6" t="s">
        <v>3</v>
      </c>
      <c r="AD110" s="7" t="s">
        <v>4</v>
      </c>
    </row>
    <row r="111" spans="1:30" ht="12" customHeight="1">
      <c r="A111" s="3"/>
      <c r="B111" s="30"/>
      <c r="C111" s="3" t="s">
        <v>5</v>
      </c>
      <c r="D111" s="6" t="s">
        <v>6</v>
      </c>
      <c r="E111" s="6" t="s">
        <v>6</v>
      </c>
      <c r="F111" s="6" t="s">
        <v>7</v>
      </c>
      <c r="G111" s="6" t="s">
        <v>7</v>
      </c>
      <c r="H111" s="6" t="s">
        <v>8</v>
      </c>
      <c r="I111" s="6" t="s">
        <v>8</v>
      </c>
      <c r="J111" s="6" t="s">
        <v>9</v>
      </c>
      <c r="K111" s="6" t="s">
        <v>9</v>
      </c>
      <c r="L111" s="6" t="s">
        <v>10</v>
      </c>
      <c r="M111" s="6" t="s">
        <v>10</v>
      </c>
      <c r="N111" s="6" t="s">
        <v>44</v>
      </c>
      <c r="O111" s="6" t="s">
        <v>11</v>
      </c>
      <c r="P111" s="6" t="s">
        <v>45</v>
      </c>
      <c r="Q111" s="6" t="s">
        <v>45</v>
      </c>
      <c r="R111" s="6" t="s">
        <v>46</v>
      </c>
      <c r="S111" s="6" t="s">
        <v>13</v>
      </c>
      <c r="T111" s="6" t="s">
        <v>14</v>
      </c>
      <c r="U111" s="6" t="s">
        <v>14</v>
      </c>
      <c r="V111" s="6" t="s">
        <v>15</v>
      </c>
      <c r="W111" s="6" t="s">
        <v>15</v>
      </c>
      <c r="X111" s="6" t="s">
        <v>16</v>
      </c>
      <c r="Y111" s="6" t="s">
        <v>16</v>
      </c>
      <c r="Z111" s="6" t="s">
        <v>17</v>
      </c>
      <c r="AA111" s="6" t="s">
        <v>17</v>
      </c>
      <c r="AB111" s="6" t="s">
        <v>402</v>
      </c>
      <c r="AC111" s="6" t="s">
        <v>400</v>
      </c>
      <c r="AD111" s="7" t="s">
        <v>400</v>
      </c>
    </row>
    <row r="112" spans="2:30" ht="12" customHeight="1">
      <c r="B112" s="5" t="s">
        <v>120</v>
      </c>
      <c r="C112" s="28">
        <f aca="true" t="shared" si="94" ref="C112:AB112">SUM(C145+C187+C268+C384+C456+C620)</f>
        <v>17375</v>
      </c>
      <c r="D112" s="28">
        <f t="shared" si="94"/>
        <v>16372</v>
      </c>
      <c r="E112" s="28">
        <f t="shared" si="94"/>
        <v>18835</v>
      </c>
      <c r="F112" s="28">
        <f t="shared" si="94"/>
        <v>16712</v>
      </c>
      <c r="G112" s="28">
        <f t="shared" si="94"/>
        <v>16375</v>
      </c>
      <c r="H112" s="28">
        <f t="shared" si="94"/>
        <v>16772</v>
      </c>
      <c r="I112" s="28">
        <f t="shared" si="94"/>
        <v>16184</v>
      </c>
      <c r="J112" s="28">
        <f t="shared" si="94"/>
        <v>16900</v>
      </c>
      <c r="K112" s="28">
        <f t="shared" si="94"/>
        <v>15612</v>
      </c>
      <c r="L112" s="28">
        <f t="shared" si="94"/>
        <v>17880</v>
      </c>
      <c r="M112" s="28">
        <f t="shared" si="94"/>
        <v>15372</v>
      </c>
      <c r="N112" s="28">
        <f t="shared" si="94"/>
        <v>17000</v>
      </c>
      <c r="O112" s="28">
        <f t="shared" si="94"/>
        <v>14675</v>
      </c>
      <c r="P112" s="28">
        <f t="shared" si="94"/>
        <v>17400</v>
      </c>
      <c r="Q112" s="28">
        <f t="shared" si="94"/>
        <v>17508</v>
      </c>
      <c r="R112" s="28">
        <f t="shared" si="94"/>
        <v>17900</v>
      </c>
      <c r="S112" s="28">
        <f t="shared" si="94"/>
        <v>15412</v>
      </c>
      <c r="T112" s="28">
        <f t="shared" si="94"/>
        <v>17650</v>
      </c>
      <c r="U112" s="28">
        <f t="shared" si="94"/>
        <v>14635</v>
      </c>
      <c r="V112" s="28">
        <f t="shared" si="94"/>
        <v>17150</v>
      </c>
      <c r="W112" s="28">
        <f t="shared" si="94"/>
        <v>12675</v>
      </c>
      <c r="X112" s="28">
        <f t="shared" si="94"/>
        <v>24550</v>
      </c>
      <c r="Y112" s="28">
        <f t="shared" si="94"/>
        <v>14306</v>
      </c>
      <c r="Z112" s="28">
        <f t="shared" si="94"/>
        <v>24050</v>
      </c>
      <c r="AA112" s="28">
        <f t="shared" si="94"/>
        <v>24050</v>
      </c>
      <c r="AB112" s="28">
        <f t="shared" si="94"/>
        <v>23600</v>
      </c>
      <c r="AC112" s="16">
        <f aca="true" t="shared" si="95" ref="AC112:AC125">SUM(AB112-Z112)</f>
        <v>-450</v>
      </c>
      <c r="AD112" s="31">
        <f aca="true" t="shared" si="96" ref="AD112:AD125">SUM(AC112/Z112)</f>
        <v>-0.018711018711018712</v>
      </c>
    </row>
    <row r="113" spans="2:30" ht="12" customHeight="1">
      <c r="B113" s="5" t="s">
        <v>121</v>
      </c>
      <c r="C113" s="28">
        <f aca="true" t="shared" si="97" ref="C113:Z113">SUM(C269+C303+C324+C385+C397+C418+C420+C544+C547+C564+C569+C590+C596)</f>
        <v>30879</v>
      </c>
      <c r="D113" s="28">
        <f t="shared" si="97"/>
        <v>41750</v>
      </c>
      <c r="E113" s="28">
        <f t="shared" si="97"/>
        <v>42126</v>
      </c>
      <c r="F113" s="28">
        <f t="shared" si="97"/>
        <v>41800</v>
      </c>
      <c r="G113" s="28">
        <f t="shared" si="97"/>
        <v>34541</v>
      </c>
      <c r="H113" s="28">
        <f t="shared" si="97"/>
        <v>41640</v>
      </c>
      <c r="I113" s="28">
        <f t="shared" si="97"/>
        <v>39475</v>
      </c>
      <c r="J113" s="28">
        <f t="shared" si="97"/>
        <v>41940</v>
      </c>
      <c r="K113" s="28">
        <f t="shared" si="97"/>
        <v>45247</v>
      </c>
      <c r="L113" s="28">
        <f t="shared" si="97"/>
        <v>44730</v>
      </c>
      <c r="M113" s="28">
        <f t="shared" si="97"/>
        <v>65929</v>
      </c>
      <c r="N113" s="28">
        <f t="shared" si="97"/>
        <v>68952</v>
      </c>
      <c r="O113" s="28">
        <f t="shared" si="97"/>
        <v>40648</v>
      </c>
      <c r="P113" s="28">
        <f t="shared" si="97"/>
        <v>90310</v>
      </c>
      <c r="Q113" s="28">
        <f t="shared" si="97"/>
        <v>94523</v>
      </c>
      <c r="R113" s="28">
        <f t="shared" si="97"/>
        <v>86970</v>
      </c>
      <c r="S113" s="28">
        <f t="shared" si="97"/>
        <v>121207</v>
      </c>
      <c r="T113" s="28">
        <f t="shared" si="97"/>
        <v>120080</v>
      </c>
      <c r="U113" s="28">
        <f t="shared" si="97"/>
        <v>88206</v>
      </c>
      <c r="V113" s="28">
        <f t="shared" si="97"/>
        <v>81481</v>
      </c>
      <c r="W113" s="28">
        <f t="shared" si="97"/>
        <v>77423</v>
      </c>
      <c r="X113" s="28">
        <f t="shared" si="97"/>
        <v>89150</v>
      </c>
      <c r="Y113" s="28">
        <f t="shared" si="97"/>
        <v>102078</v>
      </c>
      <c r="Z113" s="28">
        <f t="shared" si="97"/>
        <v>121641</v>
      </c>
      <c r="AA113" s="28">
        <f>SUM(AA269+AA303+AA324+AA385+AA397+AA418+AA420+AA544+AA547+AA564+AA569+AA590+AA596)</f>
        <v>102807</v>
      </c>
      <c r="AB113" s="28">
        <f>SUM(AB269+AB303+AB324+AB385+AB397+AB418+AB420+AB544+AB547+AB564+AB569+AB590+AB596)</f>
        <v>120296</v>
      </c>
      <c r="AC113" s="16">
        <f t="shared" si="95"/>
        <v>-1345</v>
      </c>
      <c r="AD113" s="31">
        <f t="shared" si="96"/>
        <v>-0.011057127119967773</v>
      </c>
    </row>
    <row r="114" spans="2:30" ht="12" customHeight="1">
      <c r="B114" s="5" t="s">
        <v>122</v>
      </c>
      <c r="C114" s="28">
        <f aca="true" t="shared" si="98" ref="C114:Z114">SUM(C386+C505+C511+C517+C524+C530+C591+C621)</f>
        <v>36871</v>
      </c>
      <c r="D114" s="28">
        <f t="shared" si="98"/>
        <v>59637</v>
      </c>
      <c r="E114" s="28">
        <f t="shared" si="98"/>
        <v>51574</v>
      </c>
      <c r="F114" s="28">
        <f t="shared" si="98"/>
        <v>50815</v>
      </c>
      <c r="G114" s="28">
        <f t="shared" si="98"/>
        <v>13547</v>
      </c>
      <c r="H114" s="28">
        <f t="shared" si="98"/>
        <v>55500</v>
      </c>
      <c r="I114" s="28">
        <f t="shared" si="98"/>
        <v>40632</v>
      </c>
      <c r="J114" s="28">
        <f t="shared" si="98"/>
        <v>45600</v>
      </c>
      <c r="K114" s="28">
        <f t="shared" si="98"/>
        <v>42547</v>
      </c>
      <c r="L114" s="28">
        <f t="shared" si="98"/>
        <v>46000</v>
      </c>
      <c r="M114" s="28">
        <f t="shared" si="98"/>
        <v>60878</v>
      </c>
      <c r="N114" s="28">
        <f t="shared" si="98"/>
        <v>74404</v>
      </c>
      <c r="O114" s="28">
        <f t="shared" si="98"/>
        <v>70505</v>
      </c>
      <c r="P114" s="28">
        <f t="shared" si="98"/>
        <v>88112</v>
      </c>
      <c r="Q114" s="28">
        <f t="shared" si="98"/>
        <v>76406</v>
      </c>
      <c r="R114" s="28">
        <f t="shared" si="98"/>
        <v>86182</v>
      </c>
      <c r="S114" s="28">
        <f t="shared" si="98"/>
        <v>96016</v>
      </c>
      <c r="T114" s="28">
        <f t="shared" si="98"/>
        <v>114100</v>
      </c>
      <c r="U114" s="28">
        <f t="shared" si="98"/>
        <v>110140</v>
      </c>
      <c r="V114" s="28">
        <f t="shared" si="98"/>
        <v>87315</v>
      </c>
      <c r="W114" s="28">
        <f t="shared" si="98"/>
        <v>67954</v>
      </c>
      <c r="X114" s="28">
        <f t="shared" si="98"/>
        <v>90535</v>
      </c>
      <c r="Y114" s="28">
        <f t="shared" si="98"/>
        <v>101165</v>
      </c>
      <c r="Z114" s="28">
        <f t="shared" si="98"/>
        <v>122786</v>
      </c>
      <c r="AA114" s="28">
        <f>SUM(AA386+AA505+AA511+AA517+AA524+AA530+AA591+AA621)</f>
        <v>120229</v>
      </c>
      <c r="AB114" s="28">
        <f>SUM(AB386+AB505+AB511+AB517+AB524+AB530+AB591+AB621)</f>
        <v>106990</v>
      </c>
      <c r="AC114" s="16">
        <f t="shared" si="95"/>
        <v>-15796</v>
      </c>
      <c r="AD114" s="31">
        <f t="shared" si="96"/>
        <v>-0.1286465883732673</v>
      </c>
    </row>
    <row r="115" spans="2:30" ht="12" customHeight="1">
      <c r="B115" s="5" t="s">
        <v>123</v>
      </c>
      <c r="C115" s="28">
        <f aca="true" t="shared" si="99" ref="C115:V115">SUM(C141+C164+C278+C305+C327+C328+C354+C373+C387+C388+C419+C479+C545+C566+C565+C593+C592+C622+C635)</f>
        <v>31259</v>
      </c>
      <c r="D115" s="28">
        <f t="shared" si="99"/>
        <v>33625</v>
      </c>
      <c r="E115" s="28">
        <f t="shared" si="99"/>
        <v>32177</v>
      </c>
      <c r="F115" s="28">
        <f t="shared" si="99"/>
        <v>36355</v>
      </c>
      <c r="G115" s="28">
        <f t="shared" si="99"/>
        <v>38682</v>
      </c>
      <c r="H115" s="28">
        <f t="shared" si="99"/>
        <v>38739</v>
      </c>
      <c r="I115" s="28">
        <f t="shared" si="99"/>
        <v>38978</v>
      </c>
      <c r="J115" s="28">
        <f t="shared" si="99"/>
        <v>39692</v>
      </c>
      <c r="K115" s="28">
        <f t="shared" si="99"/>
        <v>34383</v>
      </c>
      <c r="L115" s="28">
        <f t="shared" si="99"/>
        <v>39942</v>
      </c>
      <c r="M115" s="28">
        <f t="shared" si="99"/>
        <v>38123</v>
      </c>
      <c r="N115" s="28">
        <f t="shared" si="99"/>
        <v>42842</v>
      </c>
      <c r="O115" s="28">
        <f t="shared" si="99"/>
        <v>37476</v>
      </c>
      <c r="P115" s="28">
        <f t="shared" si="99"/>
        <v>43002</v>
      </c>
      <c r="Q115" s="28">
        <f t="shared" si="99"/>
        <v>38157</v>
      </c>
      <c r="R115" s="28">
        <f t="shared" si="99"/>
        <v>43312</v>
      </c>
      <c r="S115" s="28">
        <f t="shared" si="99"/>
        <v>41388</v>
      </c>
      <c r="T115" s="28">
        <f t="shared" si="99"/>
        <v>50812</v>
      </c>
      <c r="U115" s="28">
        <f t="shared" si="99"/>
        <v>44656</v>
      </c>
      <c r="V115" s="28">
        <f t="shared" si="99"/>
        <v>47512</v>
      </c>
      <c r="W115" s="28">
        <f>SUM(W141+W164+W278+W305+W327+W328+W354+W373+W387+W388+W419+W479+W545+W566+W565+AB457+W593+W592+W622+W635)</f>
        <v>49925</v>
      </c>
      <c r="X115" s="28">
        <f aca="true" t="shared" si="100" ref="X115:AC115">SUM(X141+X164+X278+X305+X327+X328+X354+X373+X387+X388+X419+X479+X545+X566+X565+AC457+X593+X592+X622+X635)</f>
        <v>53350</v>
      </c>
      <c r="Y115" s="28">
        <f t="shared" si="100"/>
        <v>42015</v>
      </c>
      <c r="Z115" s="28">
        <f t="shared" si="100"/>
        <v>50600</v>
      </c>
      <c r="AA115" s="28">
        <f t="shared" si="100"/>
        <v>50909</v>
      </c>
      <c r="AB115" s="28">
        <f t="shared" si="100"/>
        <v>36200</v>
      </c>
      <c r="AC115" s="28">
        <f t="shared" si="100"/>
        <v>-14400</v>
      </c>
      <c r="AD115" s="31">
        <f t="shared" si="96"/>
        <v>-0.2845849802371542</v>
      </c>
    </row>
    <row r="116" spans="2:30" ht="12" customHeight="1">
      <c r="B116" s="5" t="s">
        <v>124</v>
      </c>
      <c r="C116" s="28">
        <f aca="true" t="shared" si="101" ref="C116:AD116">SUM(C165++C458+C459+C460)</f>
        <v>38401</v>
      </c>
      <c r="D116" s="28">
        <f t="shared" si="101"/>
        <v>44246</v>
      </c>
      <c r="E116" s="28">
        <f t="shared" si="101"/>
        <v>36401</v>
      </c>
      <c r="F116" s="28">
        <f t="shared" si="101"/>
        <v>44620</v>
      </c>
      <c r="G116" s="28">
        <f t="shared" si="101"/>
        <v>40187</v>
      </c>
      <c r="H116" s="28">
        <f t="shared" si="101"/>
        <v>40924</v>
      </c>
      <c r="I116" s="28">
        <f t="shared" si="101"/>
        <v>38318</v>
      </c>
      <c r="J116" s="28">
        <f t="shared" si="101"/>
        <v>38300</v>
      </c>
      <c r="K116" s="28">
        <f t="shared" si="101"/>
        <v>37560</v>
      </c>
      <c r="L116" s="28">
        <f t="shared" si="101"/>
        <v>40155</v>
      </c>
      <c r="M116" s="28">
        <f t="shared" si="101"/>
        <v>39489</v>
      </c>
      <c r="N116" s="28">
        <f t="shared" si="101"/>
        <v>41400</v>
      </c>
      <c r="O116" s="28">
        <f t="shared" si="101"/>
        <v>39249</v>
      </c>
      <c r="P116" s="28">
        <f t="shared" si="101"/>
        <v>40725</v>
      </c>
      <c r="Q116" s="28">
        <f t="shared" si="101"/>
        <v>39586</v>
      </c>
      <c r="R116" s="28">
        <f t="shared" si="101"/>
        <v>41356.813759002514</v>
      </c>
      <c r="S116" s="28">
        <f t="shared" si="101"/>
        <v>41058</v>
      </c>
      <c r="T116" s="28">
        <f t="shared" si="101"/>
        <v>41488</v>
      </c>
      <c r="U116" s="28">
        <f t="shared" si="101"/>
        <v>41432</v>
      </c>
      <c r="V116" s="28">
        <f t="shared" si="101"/>
        <v>41326</v>
      </c>
      <c r="W116" s="28">
        <f t="shared" si="101"/>
        <v>41614</v>
      </c>
      <c r="X116" s="28">
        <f t="shared" si="101"/>
        <v>49399</v>
      </c>
      <c r="Y116" s="28">
        <f t="shared" si="101"/>
        <v>49460</v>
      </c>
      <c r="Z116" s="28">
        <f t="shared" si="101"/>
        <v>49862</v>
      </c>
      <c r="AA116" s="28">
        <f t="shared" si="101"/>
        <v>49862</v>
      </c>
      <c r="AB116" s="28">
        <f t="shared" si="101"/>
        <v>51001</v>
      </c>
      <c r="AC116" s="28">
        <f t="shared" si="101"/>
        <v>1139</v>
      </c>
      <c r="AD116" s="28">
        <f t="shared" si="101"/>
        <v>0.2356184608787159</v>
      </c>
    </row>
    <row r="117" spans="2:30" ht="12" customHeight="1">
      <c r="B117" s="5" t="s">
        <v>125</v>
      </c>
      <c r="C117" s="28">
        <f aca="true" t="shared" si="102" ref="C117:N117">SUM(C545+C546+C567+C568+C594+C595)</f>
        <v>10603</v>
      </c>
      <c r="D117" s="28">
        <f t="shared" si="102"/>
        <v>9200</v>
      </c>
      <c r="E117" s="28">
        <f t="shared" si="102"/>
        <v>9211</v>
      </c>
      <c r="F117" s="28">
        <f t="shared" si="102"/>
        <v>9700</v>
      </c>
      <c r="G117" s="28">
        <f t="shared" si="102"/>
        <v>11928</v>
      </c>
      <c r="H117" s="28">
        <f t="shared" si="102"/>
        <v>10700</v>
      </c>
      <c r="I117" s="28">
        <f t="shared" si="102"/>
        <v>18371</v>
      </c>
      <c r="J117" s="28">
        <f t="shared" si="102"/>
        <v>12450</v>
      </c>
      <c r="K117" s="28">
        <f t="shared" si="102"/>
        <v>10909</v>
      </c>
      <c r="L117" s="28">
        <f t="shared" si="102"/>
        <v>13550</v>
      </c>
      <c r="M117" s="28">
        <f t="shared" si="102"/>
        <v>14289</v>
      </c>
      <c r="N117" s="28">
        <f t="shared" si="102"/>
        <v>13800</v>
      </c>
      <c r="O117" s="28">
        <f aca="true" t="shared" si="103" ref="O117:Z117">SUM(O545+O546+O549+O567+O568+O594+O595)</f>
        <v>17374</v>
      </c>
      <c r="P117" s="28">
        <f t="shared" si="103"/>
        <v>21800</v>
      </c>
      <c r="Q117" s="28">
        <f t="shared" si="103"/>
        <v>29613</v>
      </c>
      <c r="R117" s="28">
        <f t="shared" si="103"/>
        <v>29600</v>
      </c>
      <c r="S117" s="28">
        <f t="shared" si="103"/>
        <v>32132</v>
      </c>
      <c r="T117" s="28">
        <f t="shared" si="103"/>
        <v>33980</v>
      </c>
      <c r="U117" s="28">
        <f t="shared" si="103"/>
        <v>28935</v>
      </c>
      <c r="V117" s="28">
        <f t="shared" si="103"/>
        <v>37280</v>
      </c>
      <c r="W117" s="28">
        <f t="shared" si="103"/>
        <v>34070</v>
      </c>
      <c r="X117" s="28">
        <f t="shared" si="103"/>
        <v>39900</v>
      </c>
      <c r="Y117" s="28">
        <f t="shared" si="103"/>
        <v>34492</v>
      </c>
      <c r="Z117" s="28">
        <f t="shared" si="103"/>
        <v>38750</v>
      </c>
      <c r="AA117" s="28">
        <f>SUM(AA545+AA546+AA549+AA567+AA568+AA594+AA595)</f>
        <v>37359</v>
      </c>
      <c r="AB117" s="28">
        <f>SUM(AB545+AB546+AB549+AB567+AB568+AB594+AB595)</f>
        <v>43680</v>
      </c>
      <c r="AC117" s="16">
        <f t="shared" si="95"/>
        <v>4930</v>
      </c>
      <c r="AD117" s="31">
        <f t="shared" si="96"/>
        <v>0.1272258064516129</v>
      </c>
    </row>
    <row r="118" spans="2:30" ht="12" customHeight="1">
      <c r="B118" s="5" t="s">
        <v>126</v>
      </c>
      <c r="C118" s="28">
        <f aca="true" t="shared" si="104" ref="C118:O118">SUM(C188+C306+C461+C480+C498+C623+C645)</f>
        <v>843707</v>
      </c>
      <c r="D118" s="28">
        <f t="shared" si="104"/>
        <v>734135</v>
      </c>
      <c r="E118" s="28">
        <f t="shared" si="104"/>
        <v>526310</v>
      </c>
      <c r="F118" s="28">
        <f t="shared" si="104"/>
        <v>538660</v>
      </c>
      <c r="G118" s="28">
        <f t="shared" si="104"/>
        <v>626073</v>
      </c>
      <c r="H118" s="28">
        <f t="shared" si="104"/>
        <v>538500</v>
      </c>
      <c r="I118" s="28">
        <f t="shared" si="104"/>
        <v>386162</v>
      </c>
      <c r="J118" s="28">
        <f t="shared" si="104"/>
        <v>522000</v>
      </c>
      <c r="K118" s="28">
        <f t="shared" si="104"/>
        <v>757738</v>
      </c>
      <c r="L118" s="28">
        <f t="shared" si="104"/>
        <v>468123</v>
      </c>
      <c r="M118" s="28">
        <f t="shared" si="104"/>
        <v>826790</v>
      </c>
      <c r="N118" s="28">
        <f t="shared" si="104"/>
        <v>524172</v>
      </c>
      <c r="O118" s="28">
        <f t="shared" si="104"/>
        <v>564825</v>
      </c>
      <c r="P118" s="28">
        <v>639000</v>
      </c>
      <c r="Q118" s="28">
        <v>639000</v>
      </c>
      <c r="R118" s="28">
        <v>560700</v>
      </c>
      <c r="S118" s="28">
        <v>560700</v>
      </c>
      <c r="T118" s="28">
        <v>497500</v>
      </c>
      <c r="U118" s="28">
        <v>560700</v>
      </c>
      <c r="V118" s="28">
        <v>400000</v>
      </c>
      <c r="W118" s="28">
        <v>532861</v>
      </c>
      <c r="X118" s="28">
        <v>466178</v>
      </c>
      <c r="Y118" s="28">
        <v>466178</v>
      </c>
      <c r="Z118" s="28">
        <v>566000</v>
      </c>
      <c r="AA118" s="28">
        <v>566000</v>
      </c>
      <c r="AB118" s="28">
        <v>722500</v>
      </c>
      <c r="AC118" s="16">
        <f t="shared" si="95"/>
        <v>156500</v>
      </c>
      <c r="AD118" s="31">
        <f t="shared" si="96"/>
        <v>0.2765017667844523</v>
      </c>
    </row>
    <row r="119" spans="2:30" ht="12" customHeight="1">
      <c r="B119" s="5" t="s">
        <v>127</v>
      </c>
      <c r="C119" s="28">
        <f aca="true" t="shared" si="105" ref="C119:Z119">SUM(C562+C616)</f>
        <v>17584</v>
      </c>
      <c r="D119" s="28">
        <f t="shared" si="105"/>
        <v>41450</v>
      </c>
      <c r="E119" s="28">
        <f t="shared" si="105"/>
        <v>41450</v>
      </c>
      <c r="F119" s="28">
        <f t="shared" si="105"/>
        <v>46195</v>
      </c>
      <c r="G119" s="28">
        <f t="shared" si="105"/>
        <v>44575</v>
      </c>
      <c r="H119" s="28">
        <f t="shared" si="105"/>
        <v>45298</v>
      </c>
      <c r="I119" s="28">
        <f t="shared" si="105"/>
        <v>42798</v>
      </c>
      <c r="J119" s="28">
        <f t="shared" si="105"/>
        <v>51340</v>
      </c>
      <c r="K119" s="28">
        <f t="shared" si="105"/>
        <v>51340</v>
      </c>
      <c r="L119" s="28">
        <f t="shared" si="105"/>
        <v>57116</v>
      </c>
      <c r="M119" s="28">
        <f t="shared" si="105"/>
        <v>58060</v>
      </c>
      <c r="N119" s="28">
        <f t="shared" si="105"/>
        <v>59179</v>
      </c>
      <c r="O119" s="28">
        <f t="shared" si="105"/>
        <v>61114</v>
      </c>
      <c r="P119" s="28">
        <f t="shared" si="105"/>
        <v>57128</v>
      </c>
      <c r="Q119" s="28">
        <f t="shared" si="105"/>
        <v>61713</v>
      </c>
      <c r="R119" s="28">
        <f t="shared" si="105"/>
        <v>72207</v>
      </c>
      <c r="S119" s="28">
        <f t="shared" si="105"/>
        <v>72217</v>
      </c>
      <c r="T119" s="28">
        <f t="shared" si="105"/>
        <v>77497</v>
      </c>
      <c r="U119" s="28">
        <f t="shared" si="105"/>
        <v>77591</v>
      </c>
      <c r="V119" s="28">
        <f t="shared" si="105"/>
        <v>78744</v>
      </c>
      <c r="W119" s="28">
        <f t="shared" si="105"/>
        <v>78744</v>
      </c>
      <c r="X119" s="28">
        <f t="shared" si="105"/>
        <v>76239</v>
      </c>
      <c r="Y119" s="28">
        <f t="shared" si="105"/>
        <v>76238</v>
      </c>
      <c r="Z119" s="28">
        <f t="shared" si="105"/>
        <v>77591</v>
      </c>
      <c r="AA119" s="28">
        <f>SUM(AA562+AA616)</f>
        <v>77591</v>
      </c>
      <c r="AB119" s="28">
        <f>SUM(AB562+AB616)</f>
        <v>43500</v>
      </c>
      <c r="AC119" s="16">
        <f t="shared" si="95"/>
        <v>-34091</v>
      </c>
      <c r="AD119" s="31">
        <f t="shared" si="96"/>
        <v>-0.4393679679344254</v>
      </c>
    </row>
    <row r="120" spans="2:30" ht="12" customHeight="1">
      <c r="B120" s="5" t="s">
        <v>128</v>
      </c>
      <c r="C120" s="28">
        <f>SUM(C342)</f>
        <v>68534</v>
      </c>
      <c r="D120" s="28">
        <f>SUM(D342)</f>
        <v>68612</v>
      </c>
      <c r="E120" s="28">
        <f aca="true" t="shared" si="106" ref="E120:X121">SUM(E342)</f>
        <v>64913</v>
      </c>
      <c r="F120" s="28">
        <f t="shared" si="106"/>
        <v>68612</v>
      </c>
      <c r="G120" s="28">
        <f t="shared" si="106"/>
        <v>66967</v>
      </c>
      <c r="H120" s="28">
        <f t="shared" si="106"/>
        <v>68612</v>
      </c>
      <c r="I120" s="28">
        <f t="shared" si="106"/>
        <v>72591</v>
      </c>
      <c r="J120" s="28">
        <f t="shared" si="106"/>
        <v>68612</v>
      </c>
      <c r="K120" s="28">
        <f t="shared" si="106"/>
        <v>58383</v>
      </c>
      <c r="L120" s="28">
        <f t="shared" si="106"/>
        <v>68612</v>
      </c>
      <c r="M120" s="28">
        <f t="shared" si="106"/>
        <v>64981</v>
      </c>
      <c r="N120" s="28">
        <f t="shared" si="106"/>
        <v>70500</v>
      </c>
      <c r="O120" s="28">
        <f t="shared" si="106"/>
        <v>2032</v>
      </c>
      <c r="P120" s="28">
        <f t="shared" si="106"/>
        <v>73000</v>
      </c>
      <c r="Q120" s="28">
        <f t="shared" si="106"/>
        <v>70421</v>
      </c>
      <c r="R120" s="28">
        <f t="shared" si="106"/>
        <v>73200</v>
      </c>
      <c r="S120" s="28">
        <f t="shared" si="106"/>
        <v>71788</v>
      </c>
      <c r="T120" s="28">
        <f t="shared" si="106"/>
        <v>75300</v>
      </c>
      <c r="U120" s="28">
        <f t="shared" si="106"/>
        <v>69323</v>
      </c>
      <c r="V120" s="28">
        <f t="shared" si="106"/>
        <v>66100</v>
      </c>
      <c r="W120" s="28">
        <f>SUM(W342)</f>
        <v>52417</v>
      </c>
      <c r="X120" s="28">
        <f t="shared" si="106"/>
        <v>54000</v>
      </c>
      <c r="Y120" s="28">
        <f aca="true" t="shared" si="107" ref="Y120:AB121">SUM(Y342)</f>
        <v>48710</v>
      </c>
      <c r="Z120" s="28">
        <f t="shared" si="107"/>
        <v>54000</v>
      </c>
      <c r="AA120" s="28">
        <f t="shared" si="107"/>
        <v>54000</v>
      </c>
      <c r="AB120" s="28">
        <f t="shared" si="107"/>
        <v>54000</v>
      </c>
      <c r="AC120" s="16">
        <f t="shared" si="95"/>
        <v>0</v>
      </c>
      <c r="AD120" s="31">
        <f t="shared" si="96"/>
        <v>0</v>
      </c>
    </row>
    <row r="121" spans="2:30" ht="12" customHeight="1">
      <c r="B121" s="5" t="s">
        <v>129</v>
      </c>
      <c r="C121" s="28">
        <f>SUM(C343)</f>
        <v>71021</v>
      </c>
      <c r="D121" s="28">
        <f>SUM(D343)</f>
        <v>73000</v>
      </c>
      <c r="E121" s="28">
        <f t="shared" si="106"/>
        <v>66588</v>
      </c>
      <c r="F121" s="28">
        <f t="shared" si="106"/>
        <v>73000</v>
      </c>
      <c r="G121" s="28">
        <f t="shared" si="106"/>
        <v>70584</v>
      </c>
      <c r="H121" s="28">
        <f t="shared" si="106"/>
        <v>73000</v>
      </c>
      <c r="I121" s="28">
        <f t="shared" si="106"/>
        <v>69558</v>
      </c>
      <c r="J121" s="28">
        <f t="shared" si="106"/>
        <v>72000</v>
      </c>
      <c r="K121" s="28">
        <f t="shared" si="106"/>
        <v>69558</v>
      </c>
      <c r="L121" s="28">
        <f t="shared" si="106"/>
        <v>72000</v>
      </c>
      <c r="M121" s="28">
        <f t="shared" si="106"/>
        <v>69558</v>
      </c>
      <c r="N121" s="28">
        <f t="shared" si="106"/>
        <v>72000</v>
      </c>
      <c r="O121" s="28">
        <f t="shared" si="106"/>
        <v>66096</v>
      </c>
      <c r="P121" s="28">
        <f t="shared" si="106"/>
        <v>72000</v>
      </c>
      <c r="Q121" s="28">
        <f t="shared" si="106"/>
        <v>72225</v>
      </c>
      <c r="R121" s="28">
        <f t="shared" si="106"/>
        <v>74892</v>
      </c>
      <c r="S121" s="28">
        <f t="shared" si="106"/>
        <v>74892</v>
      </c>
      <c r="T121" s="28">
        <f t="shared" si="106"/>
        <v>74892</v>
      </c>
      <c r="U121" s="28">
        <f t="shared" si="106"/>
        <v>76015</v>
      </c>
      <c r="V121" s="28">
        <f t="shared" si="106"/>
        <v>78636</v>
      </c>
      <c r="W121" s="28">
        <f>SUM(W343)</f>
        <v>77590</v>
      </c>
      <c r="X121" s="28">
        <f t="shared" si="106"/>
        <v>81781</v>
      </c>
      <c r="Y121" s="28">
        <f t="shared" si="107"/>
        <v>80068</v>
      </c>
      <c r="Z121" s="28">
        <f t="shared" si="107"/>
        <v>81781</v>
      </c>
      <c r="AA121" s="28">
        <f t="shared" si="107"/>
        <v>81781</v>
      </c>
      <c r="AB121" s="28">
        <f t="shared" si="107"/>
        <v>81781</v>
      </c>
      <c r="AC121" s="16">
        <f t="shared" si="95"/>
        <v>0</v>
      </c>
      <c r="AD121" s="31">
        <f t="shared" si="96"/>
        <v>0</v>
      </c>
    </row>
    <row r="122" spans="1:30" s="35" customFormat="1" ht="12" customHeight="1">
      <c r="A122" s="25"/>
      <c r="B122" s="5" t="s">
        <v>58</v>
      </c>
      <c r="C122" s="28">
        <f>SUM(C470)</f>
        <v>14640</v>
      </c>
      <c r="D122" s="28">
        <f>SUM(D470)</f>
        <v>12950</v>
      </c>
      <c r="E122" s="28">
        <f aca="true" t="shared" si="108" ref="E122:X122">SUM(E470)</f>
        <v>12950</v>
      </c>
      <c r="F122" s="28">
        <f t="shared" si="108"/>
        <v>6950</v>
      </c>
      <c r="G122" s="28">
        <f t="shared" si="108"/>
        <v>10876</v>
      </c>
      <c r="H122" s="28">
        <f t="shared" si="108"/>
        <v>6950</v>
      </c>
      <c r="I122" s="28">
        <f t="shared" si="108"/>
        <v>5928</v>
      </c>
      <c r="J122" s="28">
        <f t="shared" si="108"/>
        <v>450</v>
      </c>
      <c r="K122" s="28">
        <f t="shared" si="108"/>
        <v>1785</v>
      </c>
      <c r="L122" s="28">
        <f t="shared" si="108"/>
        <v>450</v>
      </c>
      <c r="M122" s="28">
        <f t="shared" si="108"/>
        <v>10076</v>
      </c>
      <c r="N122" s="28">
        <f t="shared" si="108"/>
        <v>10450</v>
      </c>
      <c r="O122" s="28">
        <f t="shared" si="108"/>
        <v>5393</v>
      </c>
      <c r="P122" s="28">
        <f t="shared" si="108"/>
        <v>10450</v>
      </c>
      <c r="Q122" s="28">
        <f t="shared" si="108"/>
        <v>11419</v>
      </c>
      <c r="R122" s="28">
        <f t="shared" si="108"/>
        <v>10450</v>
      </c>
      <c r="S122" s="28">
        <f t="shared" si="108"/>
        <v>15044</v>
      </c>
      <c r="T122" s="28">
        <f t="shared" si="108"/>
        <v>7950</v>
      </c>
      <c r="U122" s="28">
        <f t="shared" si="108"/>
        <v>4757</v>
      </c>
      <c r="V122" s="28">
        <f t="shared" si="108"/>
        <v>450</v>
      </c>
      <c r="W122" s="28">
        <f t="shared" si="108"/>
        <v>3478</v>
      </c>
      <c r="X122" s="28">
        <f t="shared" si="108"/>
        <v>5450</v>
      </c>
      <c r="Y122" s="28">
        <f>SUM(Y470)</f>
        <v>5922</v>
      </c>
      <c r="Z122" s="28">
        <f>SUM(Z470)</f>
        <v>5450</v>
      </c>
      <c r="AA122" s="28">
        <f>SUM(AA470)</f>
        <v>5450</v>
      </c>
      <c r="AB122" s="28">
        <f>SUM(AB470)</f>
        <v>10500</v>
      </c>
      <c r="AC122" s="16">
        <f t="shared" si="95"/>
        <v>5050</v>
      </c>
      <c r="AD122" s="31">
        <f t="shared" si="96"/>
        <v>0.926605504587156</v>
      </c>
    </row>
    <row r="123" spans="1:30" s="33" customFormat="1" ht="12" customHeight="1">
      <c r="A123" s="25"/>
      <c r="B123" s="5" t="s">
        <v>130</v>
      </c>
      <c r="C123" s="28">
        <f>SUM(C202)</f>
        <v>4610</v>
      </c>
      <c r="D123" s="28">
        <f>SUM(D202)</f>
        <v>6000</v>
      </c>
      <c r="E123" s="28">
        <f aca="true" t="shared" si="109" ref="E123:X123">SUM(E202)</f>
        <v>4647</v>
      </c>
      <c r="F123" s="28">
        <f t="shared" si="109"/>
        <v>6000</v>
      </c>
      <c r="G123" s="28">
        <f t="shared" si="109"/>
        <v>6836</v>
      </c>
      <c r="H123" s="28">
        <f t="shared" si="109"/>
        <v>6000</v>
      </c>
      <c r="I123" s="28">
        <f t="shared" si="109"/>
        <v>6883</v>
      </c>
      <c r="J123" s="28">
        <f t="shared" si="109"/>
        <v>4000</v>
      </c>
      <c r="K123" s="28">
        <f t="shared" si="109"/>
        <v>4180</v>
      </c>
      <c r="L123" s="28">
        <f t="shared" si="109"/>
        <v>4000</v>
      </c>
      <c r="M123" s="28">
        <f t="shared" si="109"/>
        <v>2231</v>
      </c>
      <c r="N123" s="28">
        <f t="shared" si="109"/>
        <v>4200</v>
      </c>
      <c r="O123" s="28">
        <f t="shared" si="109"/>
        <v>4702</v>
      </c>
      <c r="P123" s="28">
        <f t="shared" si="109"/>
        <v>4200</v>
      </c>
      <c r="Q123" s="28">
        <f t="shared" si="109"/>
        <v>4059</v>
      </c>
      <c r="R123" s="28">
        <f t="shared" si="109"/>
        <v>4500</v>
      </c>
      <c r="S123" s="28">
        <f t="shared" si="109"/>
        <v>4102</v>
      </c>
      <c r="T123" s="28">
        <f t="shared" si="109"/>
        <v>4500</v>
      </c>
      <c r="U123" s="28">
        <f t="shared" si="109"/>
        <v>4441</v>
      </c>
      <c r="V123" s="28">
        <f t="shared" si="109"/>
        <v>2000</v>
      </c>
      <c r="W123" s="28">
        <f t="shared" si="109"/>
        <v>4670</v>
      </c>
      <c r="X123" s="28">
        <f t="shared" si="109"/>
        <v>5250</v>
      </c>
      <c r="Y123" s="28">
        <f>SUM(Y202)</f>
        <v>1386</v>
      </c>
      <c r="Z123" s="28">
        <f>SUM(Z202)</f>
        <v>5500</v>
      </c>
      <c r="AA123" s="28">
        <f>SUM(AA202)</f>
        <v>5500</v>
      </c>
      <c r="AB123" s="28">
        <f>SUM(AB202)</f>
        <v>5500</v>
      </c>
      <c r="AC123" s="16">
        <f t="shared" si="95"/>
        <v>0</v>
      </c>
      <c r="AD123" s="31">
        <f t="shared" si="96"/>
        <v>0</v>
      </c>
    </row>
    <row r="124" spans="1:30" ht="12" customHeight="1">
      <c r="A124" s="36"/>
      <c r="B124" s="37" t="s">
        <v>131</v>
      </c>
      <c r="C124" s="38"/>
      <c r="D124" s="38"/>
      <c r="E124" s="38">
        <v>25552</v>
      </c>
      <c r="F124" s="38"/>
      <c r="G124" s="38">
        <v>71716</v>
      </c>
      <c r="H124" s="38">
        <v>37910</v>
      </c>
      <c r="I124" s="38">
        <v>53145</v>
      </c>
      <c r="J124" s="38">
        <v>51710</v>
      </c>
      <c r="K124" s="38">
        <v>48400</v>
      </c>
      <c r="L124" s="38">
        <v>50963</v>
      </c>
      <c r="M124" s="38">
        <v>48400</v>
      </c>
      <c r="N124" s="38">
        <v>49396</v>
      </c>
      <c r="O124" s="38">
        <v>96109</v>
      </c>
      <c r="P124" s="38">
        <v>32728</v>
      </c>
      <c r="Q124" s="38">
        <v>40728</v>
      </c>
      <c r="R124" s="38">
        <v>39636</v>
      </c>
      <c r="S124" s="38">
        <v>41636</v>
      </c>
      <c r="T124" s="38">
        <v>0</v>
      </c>
      <c r="U124" s="38">
        <v>0</v>
      </c>
      <c r="V124" s="38">
        <v>20246</v>
      </c>
      <c r="W124" s="38">
        <v>30212</v>
      </c>
      <c r="X124" s="38">
        <v>46543</v>
      </c>
      <c r="Y124" s="38">
        <v>46543</v>
      </c>
      <c r="Z124" s="38">
        <v>31579</v>
      </c>
      <c r="AA124" s="38">
        <v>31579</v>
      </c>
      <c r="AB124" s="38">
        <v>19717</v>
      </c>
      <c r="AC124" s="16">
        <f t="shared" si="95"/>
        <v>-11862</v>
      </c>
      <c r="AD124" s="31">
        <f t="shared" si="96"/>
        <v>-0.3756293739510434</v>
      </c>
    </row>
    <row r="125" spans="1:30" s="33" customFormat="1" ht="12" customHeight="1">
      <c r="A125" s="32"/>
      <c r="B125" s="26"/>
      <c r="C125" s="4">
        <f>SUM(C83:C124)</f>
        <v>5507532</v>
      </c>
      <c r="D125" s="4">
        <f>SUM(D83:D124)</f>
        <v>6329330.973</v>
      </c>
      <c r="E125" s="4">
        <f aca="true" t="shared" si="110" ref="E125:Z125">SUM(E83:E124)</f>
        <v>6318465</v>
      </c>
      <c r="F125" s="4">
        <f t="shared" si="110"/>
        <v>6533428.661</v>
      </c>
      <c r="G125" s="4">
        <f t="shared" si="110"/>
        <v>6528202</v>
      </c>
      <c r="H125" s="4">
        <f t="shared" si="110"/>
        <v>6824266</v>
      </c>
      <c r="I125" s="4">
        <f t="shared" si="110"/>
        <v>6723921</v>
      </c>
      <c r="J125" s="4">
        <f t="shared" si="110"/>
        <v>7126358.544</v>
      </c>
      <c r="K125" s="4">
        <f t="shared" si="110"/>
        <v>7292029</v>
      </c>
      <c r="L125" s="4">
        <f t="shared" si="110"/>
        <v>7574171</v>
      </c>
      <c r="M125" s="4">
        <f t="shared" si="110"/>
        <v>7787129</v>
      </c>
      <c r="N125" s="4">
        <f t="shared" si="110"/>
        <v>7844360.374</v>
      </c>
      <c r="O125" s="4">
        <f t="shared" si="110"/>
        <v>7676126</v>
      </c>
      <c r="P125" s="4">
        <f t="shared" si="110"/>
        <v>8296140.384500001</v>
      </c>
      <c r="Q125" s="4">
        <f t="shared" si="110"/>
        <v>8121059</v>
      </c>
      <c r="R125" s="4">
        <f t="shared" si="110"/>
        <v>8521569.743259003</v>
      </c>
      <c r="S125" s="4" t="e">
        <f t="shared" si="110"/>
        <v>#REF!</v>
      </c>
      <c r="T125" s="4" t="e">
        <f t="shared" si="110"/>
        <v>#REF!</v>
      </c>
      <c r="U125" s="4" t="e">
        <f t="shared" si="110"/>
        <v>#REF!</v>
      </c>
      <c r="V125" s="4" t="e">
        <f t="shared" si="110"/>
        <v>#REF!</v>
      </c>
      <c r="W125" s="4">
        <f t="shared" si="110"/>
        <v>8143147.3477</v>
      </c>
      <c r="X125" s="4">
        <f t="shared" si="110"/>
        <v>8542686.5722</v>
      </c>
      <c r="Y125" s="4">
        <f t="shared" si="110"/>
        <v>8192789.3477</v>
      </c>
      <c r="Z125" s="4">
        <f t="shared" si="110"/>
        <v>8919979.461</v>
      </c>
      <c r="AA125" s="4">
        <f>SUM(AA83:AA124)</f>
        <v>8761530.8215</v>
      </c>
      <c r="AB125" s="4">
        <f>SUM(AB83:AB124)</f>
        <v>8865608.0035</v>
      </c>
      <c r="AC125" s="21">
        <f t="shared" si="95"/>
        <v>-54371.45749999955</v>
      </c>
      <c r="AD125" s="34">
        <f t="shared" si="96"/>
        <v>-0.006095468911977079</v>
      </c>
    </row>
    <row r="126" spans="1:30" ht="12" customHeight="1">
      <c r="A126" s="3"/>
      <c r="B126" s="3" t="s">
        <v>132</v>
      </c>
      <c r="C126" s="3" t="s">
        <v>1</v>
      </c>
      <c r="D126" s="6" t="s">
        <v>2</v>
      </c>
      <c r="E126" s="6" t="s">
        <v>1</v>
      </c>
      <c r="F126" s="6" t="s">
        <v>2</v>
      </c>
      <c r="G126" s="6" t="s">
        <v>1</v>
      </c>
      <c r="H126" s="6" t="s">
        <v>2</v>
      </c>
      <c r="I126" s="6" t="s">
        <v>1</v>
      </c>
      <c r="J126" s="6" t="s">
        <v>2</v>
      </c>
      <c r="K126" s="6" t="s">
        <v>1</v>
      </c>
      <c r="L126" s="6" t="s">
        <v>2</v>
      </c>
      <c r="M126" s="6" t="s">
        <v>1</v>
      </c>
      <c r="N126" s="6" t="s">
        <v>2</v>
      </c>
      <c r="O126" s="6" t="s">
        <v>1</v>
      </c>
      <c r="P126" s="6" t="s">
        <v>2</v>
      </c>
      <c r="Q126" s="6" t="s">
        <v>42</v>
      </c>
      <c r="R126" s="6" t="s">
        <v>2</v>
      </c>
      <c r="S126" s="6" t="s">
        <v>1</v>
      </c>
      <c r="T126" s="6" t="s">
        <v>2</v>
      </c>
      <c r="U126" s="6" t="s">
        <v>42</v>
      </c>
      <c r="V126" s="6" t="s">
        <v>2</v>
      </c>
      <c r="W126" s="6" t="s">
        <v>1</v>
      </c>
      <c r="X126" s="6" t="s">
        <v>2</v>
      </c>
      <c r="Y126" s="6" t="s">
        <v>1</v>
      </c>
      <c r="Z126" s="6" t="s">
        <v>2</v>
      </c>
      <c r="AA126" s="6" t="s">
        <v>43</v>
      </c>
      <c r="AB126" s="6" t="s">
        <v>2</v>
      </c>
      <c r="AC126" s="6" t="s">
        <v>3</v>
      </c>
      <c r="AD126" s="7" t="s">
        <v>4</v>
      </c>
    </row>
    <row r="127" spans="1:30" ht="12" customHeight="1">
      <c r="A127" s="3">
        <v>110</v>
      </c>
      <c r="B127" s="30" t="s">
        <v>47</v>
      </c>
      <c r="C127" s="3" t="s">
        <v>5</v>
      </c>
      <c r="D127" s="6" t="s">
        <v>6</v>
      </c>
      <c r="E127" s="6" t="s">
        <v>6</v>
      </c>
      <c r="F127" s="6" t="s">
        <v>7</v>
      </c>
      <c r="G127" s="6" t="s">
        <v>7</v>
      </c>
      <c r="H127" s="6" t="s">
        <v>8</v>
      </c>
      <c r="I127" s="6" t="s">
        <v>8</v>
      </c>
      <c r="J127" s="6" t="s">
        <v>9</v>
      </c>
      <c r="K127" s="6" t="s">
        <v>9</v>
      </c>
      <c r="L127" s="6" t="s">
        <v>10</v>
      </c>
      <c r="M127" s="6" t="s">
        <v>10</v>
      </c>
      <c r="N127" s="6" t="s">
        <v>44</v>
      </c>
      <c r="O127" s="6" t="s">
        <v>11</v>
      </c>
      <c r="P127" s="6" t="s">
        <v>45</v>
      </c>
      <c r="Q127" s="6" t="s">
        <v>45</v>
      </c>
      <c r="R127" s="6" t="s">
        <v>46</v>
      </c>
      <c r="S127" s="6" t="s">
        <v>13</v>
      </c>
      <c r="T127" s="6" t="s">
        <v>14</v>
      </c>
      <c r="U127" s="6" t="s">
        <v>14</v>
      </c>
      <c r="V127" s="6" t="s">
        <v>15</v>
      </c>
      <c r="W127" s="6" t="s">
        <v>15</v>
      </c>
      <c r="X127" s="6" t="s">
        <v>16</v>
      </c>
      <c r="Y127" s="6" t="s">
        <v>16</v>
      </c>
      <c r="Z127" s="6" t="s">
        <v>17</v>
      </c>
      <c r="AA127" s="6" t="s">
        <v>17</v>
      </c>
      <c r="AB127" s="6" t="s">
        <v>402</v>
      </c>
      <c r="AC127" s="6" t="s">
        <v>400</v>
      </c>
      <c r="AD127" s="7" t="s">
        <v>400</v>
      </c>
    </row>
    <row r="128" spans="1:30" ht="12" customHeight="1">
      <c r="A128" s="25">
        <v>1001</v>
      </c>
      <c r="B128" s="26" t="s">
        <v>92</v>
      </c>
      <c r="C128" s="38">
        <v>244141</v>
      </c>
      <c r="D128" s="28">
        <v>251490</v>
      </c>
      <c r="E128" s="28">
        <v>252746</v>
      </c>
      <c r="F128" s="39">
        <v>266740</v>
      </c>
      <c r="G128" s="28">
        <v>263494</v>
      </c>
      <c r="H128" s="39">
        <v>275487</v>
      </c>
      <c r="I128" s="39">
        <v>279918</v>
      </c>
      <c r="J128" s="28">
        <v>266290</v>
      </c>
      <c r="K128" s="28">
        <v>274116</v>
      </c>
      <c r="L128" s="28">
        <v>297891</v>
      </c>
      <c r="M128" s="28">
        <v>294724</v>
      </c>
      <c r="N128" s="28">
        <v>309868</v>
      </c>
      <c r="O128" s="28">
        <v>321948</v>
      </c>
      <c r="P128" s="28">
        <v>323594</v>
      </c>
      <c r="Q128" s="28">
        <v>311281</v>
      </c>
      <c r="R128" s="28">
        <v>323910</v>
      </c>
      <c r="S128" s="28">
        <v>324339</v>
      </c>
      <c r="T128" s="28">
        <v>340483</v>
      </c>
      <c r="U128" s="28">
        <v>330104</v>
      </c>
      <c r="V128" s="28">
        <v>320100</v>
      </c>
      <c r="W128" s="28">
        <v>319970</v>
      </c>
      <c r="X128" s="28">
        <v>320100</v>
      </c>
      <c r="Y128" s="28">
        <v>313013</v>
      </c>
      <c r="Z128" s="28">
        <v>317094</v>
      </c>
      <c r="AA128" s="28">
        <v>317094</v>
      </c>
      <c r="AB128" s="28">
        <v>332934</v>
      </c>
      <c r="AC128" s="16">
        <f aca="true" t="shared" si="111" ref="AC128:AC147">SUM(AB128-Z128)</f>
        <v>15840</v>
      </c>
      <c r="AD128" s="31">
        <f aca="true" t="shared" si="112" ref="AD128:AD147">SUM(AC128/Z128)</f>
        <v>0.049953641506934855</v>
      </c>
    </row>
    <row r="129" spans="1:30" s="33" customFormat="1" ht="12" customHeight="1">
      <c r="A129" s="25">
        <v>1003</v>
      </c>
      <c r="B129" s="26" t="s">
        <v>94</v>
      </c>
      <c r="C129" s="38">
        <v>367</v>
      </c>
      <c r="D129" s="28">
        <v>3000</v>
      </c>
      <c r="E129" s="28">
        <v>35</v>
      </c>
      <c r="F129" s="39">
        <v>3000</v>
      </c>
      <c r="G129" s="28">
        <v>0</v>
      </c>
      <c r="H129" s="39">
        <v>3000</v>
      </c>
      <c r="I129" s="39">
        <v>0</v>
      </c>
      <c r="J129" s="28">
        <v>3000</v>
      </c>
      <c r="K129" s="28">
        <v>5961</v>
      </c>
      <c r="L129" s="28">
        <v>2000</v>
      </c>
      <c r="M129" s="28">
        <v>0</v>
      </c>
      <c r="N129" s="28">
        <v>2000</v>
      </c>
      <c r="O129" s="28">
        <v>0</v>
      </c>
      <c r="P129" s="28">
        <v>2000</v>
      </c>
      <c r="Q129" s="28">
        <v>0</v>
      </c>
      <c r="R129" s="28">
        <v>2000</v>
      </c>
      <c r="S129" s="28">
        <v>0</v>
      </c>
      <c r="T129" s="28">
        <v>2000</v>
      </c>
      <c r="U129" s="28">
        <v>167</v>
      </c>
      <c r="V129" s="28">
        <v>2000</v>
      </c>
      <c r="W129" s="28">
        <v>0</v>
      </c>
      <c r="X129" s="28">
        <v>2000</v>
      </c>
      <c r="Y129" s="28">
        <v>0</v>
      </c>
      <c r="Z129" s="28">
        <v>2000</v>
      </c>
      <c r="AA129" s="28">
        <v>2000</v>
      </c>
      <c r="AB129" s="28">
        <v>2000</v>
      </c>
      <c r="AC129" s="16">
        <f t="shared" si="111"/>
        <v>0</v>
      </c>
      <c r="AD129" s="31">
        <f t="shared" si="112"/>
        <v>0</v>
      </c>
    </row>
    <row r="130" spans="1:30" ht="12" customHeight="1">
      <c r="A130" s="25">
        <v>1020</v>
      </c>
      <c r="B130" s="26" t="s">
        <v>95</v>
      </c>
      <c r="C130" s="38">
        <v>18453</v>
      </c>
      <c r="D130" s="28">
        <v>20823</v>
      </c>
      <c r="E130" s="28">
        <v>19310</v>
      </c>
      <c r="F130" s="39">
        <v>20635</v>
      </c>
      <c r="G130" s="28">
        <v>19712</v>
      </c>
      <c r="H130" s="39">
        <v>21300</v>
      </c>
      <c r="I130" s="39">
        <v>21201</v>
      </c>
      <c r="J130" s="28">
        <v>20600</v>
      </c>
      <c r="K130" s="28">
        <v>21041</v>
      </c>
      <c r="L130" s="28">
        <v>22781</v>
      </c>
      <c r="M130" s="28">
        <v>22661</v>
      </c>
      <c r="N130" s="28">
        <v>23860</v>
      </c>
      <c r="O130" s="28">
        <v>21806</v>
      </c>
      <c r="P130" s="28">
        <v>24780</v>
      </c>
      <c r="Q130" s="28">
        <v>23865</v>
      </c>
      <c r="R130" s="28">
        <v>24800</v>
      </c>
      <c r="S130" s="28">
        <v>24068</v>
      </c>
      <c r="T130" s="28">
        <v>26002</v>
      </c>
      <c r="U130" s="28">
        <v>24977</v>
      </c>
      <c r="V130" s="28">
        <v>24640</v>
      </c>
      <c r="W130" s="28">
        <v>24726</v>
      </c>
      <c r="X130" s="28">
        <v>24640</v>
      </c>
      <c r="Y130" s="28">
        <v>23826</v>
      </c>
      <c r="Z130" s="28">
        <v>24410</v>
      </c>
      <c r="AA130" s="28">
        <v>24410</v>
      </c>
      <c r="AB130" s="28">
        <v>25622</v>
      </c>
      <c r="AC130" s="16">
        <f t="shared" si="111"/>
        <v>1212</v>
      </c>
      <c r="AD130" s="31">
        <f t="shared" si="112"/>
        <v>0.049651782056534206</v>
      </c>
    </row>
    <row r="131" spans="1:30" ht="12" customHeight="1">
      <c r="A131" s="32"/>
      <c r="B131" s="26" t="s">
        <v>133</v>
      </c>
      <c r="C131" s="37">
        <f aca="true" t="shared" si="113" ref="C131:I131">SUM(C128:C130)</f>
        <v>262961</v>
      </c>
      <c r="D131" s="4">
        <f t="shared" si="113"/>
        <v>275313</v>
      </c>
      <c r="E131" s="4">
        <f t="shared" si="113"/>
        <v>272091</v>
      </c>
      <c r="F131" s="40">
        <f t="shared" si="113"/>
        <v>290375</v>
      </c>
      <c r="G131" s="4">
        <f>SUM(G128:G130)</f>
        <v>283206</v>
      </c>
      <c r="H131" s="40">
        <f t="shared" si="113"/>
        <v>299787</v>
      </c>
      <c r="I131" s="40">
        <f t="shared" si="113"/>
        <v>301119</v>
      </c>
      <c r="J131" s="4">
        <f aca="true" t="shared" si="114" ref="J131:P131">SUM(J128:J130)</f>
        <v>289890</v>
      </c>
      <c r="K131" s="4">
        <f t="shared" si="114"/>
        <v>301118</v>
      </c>
      <c r="L131" s="4">
        <f t="shared" si="114"/>
        <v>322672</v>
      </c>
      <c r="M131" s="4">
        <f t="shared" si="114"/>
        <v>317385</v>
      </c>
      <c r="N131" s="4">
        <f t="shared" si="114"/>
        <v>335728</v>
      </c>
      <c r="O131" s="4">
        <f t="shared" si="114"/>
        <v>343754</v>
      </c>
      <c r="P131" s="4">
        <f t="shared" si="114"/>
        <v>350374</v>
      </c>
      <c r="Q131" s="4">
        <f aca="true" t="shared" si="115" ref="Q131:Z131">SUM(Q128:Q130)</f>
        <v>335146</v>
      </c>
      <c r="R131" s="4">
        <f t="shared" si="115"/>
        <v>350710</v>
      </c>
      <c r="S131" s="4">
        <f t="shared" si="115"/>
        <v>348407</v>
      </c>
      <c r="T131" s="4">
        <f t="shared" si="115"/>
        <v>368485</v>
      </c>
      <c r="U131" s="4">
        <f>SUM(U128:U130)</f>
        <v>355248</v>
      </c>
      <c r="V131" s="4">
        <f t="shared" si="115"/>
        <v>346740</v>
      </c>
      <c r="W131" s="4">
        <f t="shared" si="115"/>
        <v>344696</v>
      </c>
      <c r="X131" s="4">
        <f t="shared" si="115"/>
        <v>346740</v>
      </c>
      <c r="Y131" s="4">
        <f t="shared" si="115"/>
        <v>336839</v>
      </c>
      <c r="Z131" s="4">
        <f t="shared" si="115"/>
        <v>343504</v>
      </c>
      <c r="AA131" s="4">
        <f>SUM(AA128:AA130)</f>
        <v>343504</v>
      </c>
      <c r="AB131" s="4">
        <f>SUM(AB128:AB130)</f>
        <v>360556</v>
      </c>
      <c r="AC131" s="21">
        <f t="shared" si="111"/>
        <v>17052</v>
      </c>
      <c r="AD131" s="34">
        <f t="shared" si="112"/>
        <v>0.04964134333224649</v>
      </c>
    </row>
    <row r="132" spans="1:30" ht="12" customHeight="1">
      <c r="A132" s="25">
        <v>2001</v>
      </c>
      <c r="B132" s="26" t="s">
        <v>97</v>
      </c>
      <c r="C132" s="38">
        <v>12828</v>
      </c>
      <c r="D132" s="38">
        <v>32700</v>
      </c>
      <c r="E132" s="38">
        <v>28183</v>
      </c>
      <c r="F132" s="38">
        <v>33750</v>
      </c>
      <c r="G132" s="38">
        <v>31008</v>
      </c>
      <c r="H132" s="38">
        <v>28750</v>
      </c>
      <c r="I132" s="38">
        <v>32750</v>
      </c>
      <c r="J132" s="38">
        <v>37000</v>
      </c>
      <c r="K132" s="38">
        <v>25768</v>
      </c>
      <c r="L132" s="38">
        <v>37000</v>
      </c>
      <c r="M132" s="38">
        <v>34462</v>
      </c>
      <c r="N132" s="38">
        <v>37000</v>
      </c>
      <c r="O132" s="38">
        <v>30383</v>
      </c>
      <c r="P132" s="38">
        <v>37000</v>
      </c>
      <c r="Q132" s="38">
        <v>27092</v>
      </c>
      <c r="R132" s="38">
        <v>37500</v>
      </c>
      <c r="S132" s="38">
        <v>26901</v>
      </c>
      <c r="T132" s="38">
        <v>37500</v>
      </c>
      <c r="U132" s="38">
        <v>39909</v>
      </c>
      <c r="V132" s="38">
        <v>37500</v>
      </c>
      <c r="W132" s="38">
        <v>28299</v>
      </c>
      <c r="X132" s="38">
        <v>37500</v>
      </c>
      <c r="Y132" s="38">
        <v>44715</v>
      </c>
      <c r="Z132" s="38">
        <v>37500</v>
      </c>
      <c r="AA132" s="38">
        <v>37500</v>
      </c>
      <c r="AB132" s="38">
        <v>30840</v>
      </c>
      <c r="AC132" s="16">
        <f t="shared" si="111"/>
        <v>-6660</v>
      </c>
      <c r="AD132" s="31">
        <f t="shared" si="112"/>
        <v>-0.1776</v>
      </c>
    </row>
    <row r="133" spans="1:30" ht="12" customHeight="1">
      <c r="A133" s="25">
        <v>2004</v>
      </c>
      <c r="B133" s="26" t="s">
        <v>134</v>
      </c>
      <c r="C133" s="38">
        <v>6676</v>
      </c>
      <c r="D133" s="38">
        <v>13000</v>
      </c>
      <c r="E133" s="38">
        <v>13089</v>
      </c>
      <c r="F133" s="38">
        <v>11500</v>
      </c>
      <c r="G133" s="38">
        <v>9631</v>
      </c>
      <c r="H133" s="38">
        <v>11500</v>
      </c>
      <c r="I133" s="38">
        <v>12486</v>
      </c>
      <c r="J133" s="38">
        <v>11000</v>
      </c>
      <c r="K133" s="38">
        <v>10398</v>
      </c>
      <c r="L133" s="38">
        <v>11000</v>
      </c>
      <c r="M133" s="38">
        <v>9537</v>
      </c>
      <c r="N133" s="38">
        <v>11000</v>
      </c>
      <c r="O133" s="38">
        <v>9164</v>
      </c>
      <c r="P133" s="38">
        <v>11700</v>
      </c>
      <c r="Q133" s="38">
        <v>8720</v>
      </c>
      <c r="R133" s="38">
        <v>11700</v>
      </c>
      <c r="S133" s="38">
        <v>10125</v>
      </c>
      <c r="T133" s="38">
        <v>11700</v>
      </c>
      <c r="U133" s="38">
        <v>8787</v>
      </c>
      <c r="V133" s="38">
        <v>10500</v>
      </c>
      <c r="W133" s="38">
        <v>8157</v>
      </c>
      <c r="X133" s="38">
        <v>10500</v>
      </c>
      <c r="Y133" s="38">
        <v>10065</v>
      </c>
      <c r="Z133" s="38">
        <v>10000</v>
      </c>
      <c r="AA133" s="38">
        <v>10000</v>
      </c>
      <c r="AB133" s="38">
        <v>10000</v>
      </c>
      <c r="AC133" s="16">
        <f t="shared" si="111"/>
        <v>0</v>
      </c>
      <c r="AD133" s="31">
        <f t="shared" si="112"/>
        <v>0</v>
      </c>
    </row>
    <row r="134" spans="1:30" ht="12" customHeight="1">
      <c r="A134" s="25">
        <v>2005</v>
      </c>
      <c r="B134" s="26" t="s">
        <v>101</v>
      </c>
      <c r="C134" s="38">
        <v>11198</v>
      </c>
      <c r="D134" s="38">
        <v>11500</v>
      </c>
      <c r="E134" s="38">
        <v>10705</v>
      </c>
      <c r="F134" s="38">
        <v>11150</v>
      </c>
      <c r="G134" s="38">
        <v>10388</v>
      </c>
      <c r="H134" s="38">
        <v>11150</v>
      </c>
      <c r="I134" s="38">
        <v>9907</v>
      </c>
      <c r="J134" s="38">
        <v>11500</v>
      </c>
      <c r="K134" s="38">
        <v>10117</v>
      </c>
      <c r="L134" s="38">
        <v>11000</v>
      </c>
      <c r="M134" s="38">
        <v>9310</v>
      </c>
      <c r="N134" s="38">
        <v>12000</v>
      </c>
      <c r="O134" s="38">
        <v>9808</v>
      </c>
      <c r="P134" s="38">
        <v>13500</v>
      </c>
      <c r="Q134" s="38">
        <v>9705</v>
      </c>
      <c r="R134" s="38">
        <v>13500</v>
      </c>
      <c r="S134" s="38">
        <v>8015</v>
      </c>
      <c r="T134" s="38">
        <v>13800</v>
      </c>
      <c r="U134" s="38">
        <v>10725</v>
      </c>
      <c r="V134" s="38">
        <v>12800</v>
      </c>
      <c r="W134" s="38">
        <v>10249</v>
      </c>
      <c r="X134" s="38">
        <v>12000</v>
      </c>
      <c r="Y134" s="38">
        <v>11924</v>
      </c>
      <c r="Z134" s="38">
        <v>10000</v>
      </c>
      <c r="AA134" s="38">
        <v>10000</v>
      </c>
      <c r="AB134" s="38">
        <v>10500</v>
      </c>
      <c r="AC134" s="16">
        <f t="shared" si="111"/>
        <v>500</v>
      </c>
      <c r="AD134" s="31">
        <f t="shared" si="112"/>
        <v>0.05</v>
      </c>
    </row>
    <row r="135" spans="1:30" ht="12" customHeight="1">
      <c r="A135" s="25">
        <v>2006</v>
      </c>
      <c r="B135" s="26" t="s">
        <v>135</v>
      </c>
      <c r="C135" s="38">
        <v>3293</v>
      </c>
      <c r="D135" s="38">
        <v>3930</v>
      </c>
      <c r="E135" s="38">
        <v>3597</v>
      </c>
      <c r="F135" s="38">
        <v>3930</v>
      </c>
      <c r="G135" s="38">
        <v>3384</v>
      </c>
      <c r="H135" s="38">
        <v>3930</v>
      </c>
      <c r="I135" s="38">
        <v>3666</v>
      </c>
      <c r="J135" s="38">
        <v>3930</v>
      </c>
      <c r="K135" s="38">
        <v>3776</v>
      </c>
      <c r="L135" s="38">
        <v>4600</v>
      </c>
      <c r="M135" s="38">
        <v>4201</v>
      </c>
      <c r="N135" s="38">
        <v>4750</v>
      </c>
      <c r="O135" s="38">
        <v>4386</v>
      </c>
      <c r="P135" s="38">
        <v>4950</v>
      </c>
      <c r="Q135" s="38">
        <v>4435</v>
      </c>
      <c r="R135" s="38">
        <v>5200</v>
      </c>
      <c r="S135" s="38">
        <v>4317</v>
      </c>
      <c r="T135" s="38">
        <v>5400</v>
      </c>
      <c r="U135" s="38">
        <v>4899</v>
      </c>
      <c r="V135" s="38">
        <v>5400</v>
      </c>
      <c r="W135" s="38">
        <v>4959</v>
      </c>
      <c r="X135" s="38">
        <v>5400</v>
      </c>
      <c r="Y135" s="38">
        <v>4880</v>
      </c>
      <c r="Z135" s="38">
        <v>5510</v>
      </c>
      <c r="AA135" s="38">
        <v>5510</v>
      </c>
      <c r="AB135" s="38">
        <v>5500</v>
      </c>
      <c r="AC135" s="16">
        <f t="shared" si="111"/>
        <v>-10</v>
      </c>
      <c r="AD135" s="31">
        <f t="shared" si="112"/>
        <v>-0.0018148820326678765</v>
      </c>
    </row>
    <row r="136" spans="1:30" ht="12" customHeight="1">
      <c r="A136" s="25">
        <v>2007</v>
      </c>
      <c r="B136" s="26" t="s">
        <v>104</v>
      </c>
      <c r="C136" s="38">
        <v>2248</v>
      </c>
      <c r="D136" s="38">
        <v>1040</v>
      </c>
      <c r="E136" s="38">
        <v>1088</v>
      </c>
      <c r="F136" s="38">
        <v>1200</v>
      </c>
      <c r="G136" s="38">
        <v>1027</v>
      </c>
      <c r="H136" s="38">
        <v>1200</v>
      </c>
      <c r="I136" s="38">
        <v>1383</v>
      </c>
      <c r="J136" s="38">
        <v>1200</v>
      </c>
      <c r="K136" s="38">
        <v>1458</v>
      </c>
      <c r="L136" s="38">
        <v>1200</v>
      </c>
      <c r="M136" s="38">
        <v>480</v>
      </c>
      <c r="N136" s="38">
        <v>1240</v>
      </c>
      <c r="O136" s="38">
        <v>1429</v>
      </c>
      <c r="P136" s="38">
        <v>1290</v>
      </c>
      <c r="Q136" s="38">
        <v>1127</v>
      </c>
      <c r="R136" s="38">
        <v>1320</v>
      </c>
      <c r="S136" s="38">
        <v>2129</v>
      </c>
      <c r="T136" s="38">
        <v>1320</v>
      </c>
      <c r="U136" s="38">
        <v>125</v>
      </c>
      <c r="V136" s="38">
        <v>1320</v>
      </c>
      <c r="W136" s="38">
        <v>205</v>
      </c>
      <c r="X136" s="38">
        <v>1320</v>
      </c>
      <c r="Y136" s="38">
        <v>2167</v>
      </c>
      <c r="Z136" s="38">
        <v>1350</v>
      </c>
      <c r="AA136" s="38">
        <v>1350</v>
      </c>
      <c r="AB136" s="38">
        <v>1425</v>
      </c>
      <c r="AC136" s="16">
        <f t="shared" si="111"/>
        <v>75</v>
      </c>
      <c r="AD136" s="31">
        <f t="shared" si="112"/>
        <v>0.05555555555555555</v>
      </c>
    </row>
    <row r="137" spans="1:30" ht="12" customHeight="1">
      <c r="A137" s="25">
        <v>2008</v>
      </c>
      <c r="B137" s="26" t="s">
        <v>105</v>
      </c>
      <c r="C137" s="38">
        <v>493</v>
      </c>
      <c r="D137" s="38">
        <v>1200</v>
      </c>
      <c r="E137" s="38">
        <v>0</v>
      </c>
      <c r="F137" s="38">
        <v>1200</v>
      </c>
      <c r="G137" s="38">
        <v>0</v>
      </c>
      <c r="H137" s="38">
        <v>1200</v>
      </c>
      <c r="I137" s="38">
        <v>695</v>
      </c>
      <c r="J137" s="38">
        <v>1000</v>
      </c>
      <c r="K137" s="38">
        <v>735</v>
      </c>
      <c r="L137" s="38">
        <v>1000</v>
      </c>
      <c r="M137" s="38">
        <v>35</v>
      </c>
      <c r="N137" s="38">
        <v>1000</v>
      </c>
      <c r="O137" s="38">
        <v>236</v>
      </c>
      <c r="P137" s="38">
        <v>1000</v>
      </c>
      <c r="Q137" s="38">
        <v>130</v>
      </c>
      <c r="R137" s="38">
        <v>1000</v>
      </c>
      <c r="S137" s="38">
        <v>20</v>
      </c>
      <c r="T137" s="38">
        <v>1000</v>
      </c>
      <c r="U137" s="38">
        <v>0</v>
      </c>
      <c r="V137" s="38">
        <v>1000</v>
      </c>
      <c r="W137" s="38">
        <v>0</v>
      </c>
      <c r="X137" s="38">
        <v>1000</v>
      </c>
      <c r="Y137" s="38">
        <v>894</v>
      </c>
      <c r="Z137" s="38">
        <v>2000</v>
      </c>
      <c r="AA137" s="38">
        <v>2000</v>
      </c>
      <c r="AB137" s="38">
        <v>1800</v>
      </c>
      <c r="AC137" s="16">
        <f t="shared" si="111"/>
        <v>-200</v>
      </c>
      <c r="AD137" s="31">
        <f t="shared" si="112"/>
        <v>-0.1</v>
      </c>
    </row>
    <row r="138" spans="1:30" ht="12" customHeight="1">
      <c r="A138" s="25">
        <v>2009</v>
      </c>
      <c r="B138" s="26" t="s">
        <v>103</v>
      </c>
      <c r="C138" s="38">
        <v>6018</v>
      </c>
      <c r="D138" s="38">
        <v>9000</v>
      </c>
      <c r="E138" s="38">
        <v>4720</v>
      </c>
      <c r="F138" s="38">
        <v>6000</v>
      </c>
      <c r="G138" s="38">
        <v>5191</v>
      </c>
      <c r="H138" s="38">
        <v>6000</v>
      </c>
      <c r="I138" s="38">
        <v>6921</v>
      </c>
      <c r="J138" s="38">
        <v>3500</v>
      </c>
      <c r="K138" s="38">
        <v>1178</v>
      </c>
      <c r="L138" s="38">
        <v>3500</v>
      </c>
      <c r="M138" s="38">
        <v>3116</v>
      </c>
      <c r="N138" s="38">
        <v>5300</v>
      </c>
      <c r="O138" s="38">
        <v>2608</v>
      </c>
      <c r="P138" s="38">
        <v>5500</v>
      </c>
      <c r="Q138" s="38">
        <v>1976</v>
      </c>
      <c r="R138" s="38">
        <v>5500</v>
      </c>
      <c r="S138" s="38">
        <v>6329</v>
      </c>
      <c r="T138" s="38">
        <v>5000</v>
      </c>
      <c r="U138" s="38">
        <v>3691</v>
      </c>
      <c r="V138" s="38">
        <v>2500</v>
      </c>
      <c r="W138" s="38">
        <v>378</v>
      </c>
      <c r="X138" s="38">
        <v>2500</v>
      </c>
      <c r="Y138" s="38">
        <v>1973</v>
      </c>
      <c r="Z138" s="38">
        <v>4000</v>
      </c>
      <c r="AA138" s="38">
        <v>4000</v>
      </c>
      <c r="AB138" s="38">
        <v>4000</v>
      </c>
      <c r="AC138" s="16">
        <f t="shared" si="111"/>
        <v>0</v>
      </c>
      <c r="AD138" s="31">
        <f t="shared" si="112"/>
        <v>0</v>
      </c>
    </row>
    <row r="139" spans="1:30" ht="12" customHeight="1">
      <c r="A139" s="25">
        <v>2010</v>
      </c>
      <c r="B139" s="26" t="s">
        <v>106</v>
      </c>
      <c r="C139" s="38">
        <v>8294</v>
      </c>
      <c r="D139" s="38">
        <v>7200</v>
      </c>
      <c r="E139" s="38">
        <v>7863</v>
      </c>
      <c r="F139" s="38">
        <v>13200</v>
      </c>
      <c r="G139" s="38">
        <v>11757</v>
      </c>
      <c r="H139" s="38">
        <v>12000</v>
      </c>
      <c r="I139" s="38">
        <v>9327</v>
      </c>
      <c r="J139" s="38">
        <v>5000</v>
      </c>
      <c r="K139" s="38">
        <v>4513</v>
      </c>
      <c r="L139" s="38">
        <v>5000</v>
      </c>
      <c r="M139" s="38">
        <v>7046</v>
      </c>
      <c r="N139" s="38">
        <v>5000</v>
      </c>
      <c r="O139" s="38">
        <v>5733</v>
      </c>
      <c r="P139" s="38">
        <v>6000</v>
      </c>
      <c r="Q139" s="38">
        <v>12756</v>
      </c>
      <c r="R139" s="38">
        <v>6300</v>
      </c>
      <c r="S139" s="38">
        <v>6704</v>
      </c>
      <c r="T139" s="38">
        <v>6300</v>
      </c>
      <c r="U139" s="38">
        <v>4092</v>
      </c>
      <c r="V139" s="38">
        <v>6000</v>
      </c>
      <c r="W139" s="38">
        <v>2959</v>
      </c>
      <c r="X139" s="38">
        <v>6000</v>
      </c>
      <c r="Y139" s="38">
        <v>4906</v>
      </c>
      <c r="Z139" s="38">
        <v>6000</v>
      </c>
      <c r="AA139" s="38">
        <v>6000</v>
      </c>
      <c r="AB139" s="38">
        <v>6000</v>
      </c>
      <c r="AC139" s="16">
        <f t="shared" si="111"/>
        <v>0</v>
      </c>
      <c r="AD139" s="31">
        <f t="shared" si="112"/>
        <v>0</v>
      </c>
    </row>
    <row r="140" spans="1:30" ht="12" customHeight="1">
      <c r="A140" s="25">
        <v>2015</v>
      </c>
      <c r="B140" s="26" t="s">
        <v>136</v>
      </c>
      <c r="C140" s="38">
        <v>508</v>
      </c>
      <c r="D140" s="38">
        <v>4000</v>
      </c>
      <c r="E140" s="38">
        <v>4880</v>
      </c>
      <c r="F140" s="38">
        <v>4000</v>
      </c>
      <c r="G140" s="38">
        <v>6208</v>
      </c>
      <c r="H140" s="38">
        <v>4000</v>
      </c>
      <c r="I140" s="38">
        <v>6236</v>
      </c>
      <c r="J140" s="38">
        <v>5340</v>
      </c>
      <c r="K140" s="38">
        <v>6409</v>
      </c>
      <c r="L140" s="38">
        <v>6600</v>
      </c>
      <c r="M140" s="38">
        <v>6638</v>
      </c>
      <c r="N140" s="38">
        <v>6800</v>
      </c>
      <c r="O140" s="38">
        <v>6370</v>
      </c>
      <c r="P140" s="38">
        <v>6800</v>
      </c>
      <c r="Q140" s="38">
        <v>5736</v>
      </c>
      <c r="R140" s="38">
        <v>6800</v>
      </c>
      <c r="S140" s="38">
        <v>5913</v>
      </c>
      <c r="T140" s="38">
        <v>6800</v>
      </c>
      <c r="U140" s="38">
        <v>5850</v>
      </c>
      <c r="V140" s="38">
        <v>6800</v>
      </c>
      <c r="W140" s="38">
        <v>5639</v>
      </c>
      <c r="X140" s="38">
        <v>6800</v>
      </c>
      <c r="Y140" s="38">
        <v>5478</v>
      </c>
      <c r="Z140" s="38">
        <v>9800</v>
      </c>
      <c r="AA140" s="38">
        <v>9800</v>
      </c>
      <c r="AB140" s="38">
        <v>9900</v>
      </c>
      <c r="AC140" s="16">
        <f t="shared" si="111"/>
        <v>100</v>
      </c>
      <c r="AD140" s="31">
        <f t="shared" si="112"/>
        <v>0.01020408163265306</v>
      </c>
    </row>
    <row r="141" spans="1:30" ht="12" customHeight="1">
      <c r="A141" s="25">
        <v>2016</v>
      </c>
      <c r="B141" s="26" t="s">
        <v>137</v>
      </c>
      <c r="C141" s="38">
        <v>1264</v>
      </c>
      <c r="D141" s="38">
        <v>3000</v>
      </c>
      <c r="E141" s="38">
        <v>2969</v>
      </c>
      <c r="F141" s="38">
        <v>2000</v>
      </c>
      <c r="G141" s="38">
        <v>1720</v>
      </c>
      <c r="H141" s="38">
        <v>2000</v>
      </c>
      <c r="I141" s="38">
        <v>1915</v>
      </c>
      <c r="J141" s="38">
        <v>2000</v>
      </c>
      <c r="K141" s="38">
        <v>843</v>
      </c>
      <c r="L141" s="38">
        <v>2000</v>
      </c>
      <c r="M141" s="38">
        <v>1025</v>
      </c>
      <c r="N141" s="38">
        <v>2500</v>
      </c>
      <c r="O141" s="38">
        <v>662</v>
      </c>
      <c r="P141" s="38">
        <v>2500</v>
      </c>
      <c r="Q141" s="38">
        <v>1572</v>
      </c>
      <c r="R141" s="38">
        <v>2500</v>
      </c>
      <c r="S141" s="38">
        <v>1075</v>
      </c>
      <c r="T141" s="38">
        <v>2500</v>
      </c>
      <c r="U141" s="38">
        <v>1362</v>
      </c>
      <c r="V141" s="38">
        <v>2000</v>
      </c>
      <c r="W141" s="38">
        <v>1797</v>
      </c>
      <c r="X141" s="38">
        <v>2000</v>
      </c>
      <c r="Y141" s="38">
        <v>3851</v>
      </c>
      <c r="Z141" s="38">
        <v>2000</v>
      </c>
      <c r="AA141" s="38">
        <v>2000</v>
      </c>
      <c r="AB141" s="38">
        <v>2000</v>
      </c>
      <c r="AC141" s="16">
        <f t="shared" si="111"/>
        <v>0</v>
      </c>
      <c r="AD141" s="31">
        <f t="shared" si="112"/>
        <v>0</v>
      </c>
    </row>
    <row r="142" spans="1:30" ht="12" customHeight="1">
      <c r="A142" s="25">
        <v>2034</v>
      </c>
      <c r="B142" s="26" t="s">
        <v>138</v>
      </c>
      <c r="C142" s="38">
        <v>10645</v>
      </c>
      <c r="D142" s="38">
        <v>1200</v>
      </c>
      <c r="E142" s="38">
        <v>156</v>
      </c>
      <c r="F142" s="38">
        <v>1200</v>
      </c>
      <c r="G142" s="38">
        <v>495</v>
      </c>
      <c r="H142" s="38">
        <v>1200</v>
      </c>
      <c r="I142" s="38">
        <v>0</v>
      </c>
      <c r="J142" s="38">
        <v>1200</v>
      </c>
      <c r="K142" s="38">
        <v>0</v>
      </c>
      <c r="L142" s="38">
        <v>1200</v>
      </c>
      <c r="M142" s="38">
        <v>0</v>
      </c>
      <c r="N142" s="38">
        <v>1200</v>
      </c>
      <c r="O142" s="38">
        <v>111</v>
      </c>
      <c r="P142" s="38">
        <v>1200</v>
      </c>
      <c r="Q142" s="38">
        <v>0</v>
      </c>
      <c r="R142" s="38">
        <v>1200</v>
      </c>
      <c r="S142" s="38">
        <v>0</v>
      </c>
      <c r="T142" s="38">
        <v>1200</v>
      </c>
      <c r="U142" s="38">
        <v>0</v>
      </c>
      <c r="V142" s="38">
        <v>1200</v>
      </c>
      <c r="W142" s="38">
        <v>533</v>
      </c>
      <c r="X142" s="38">
        <v>1200</v>
      </c>
      <c r="Y142" s="38">
        <v>0</v>
      </c>
      <c r="Z142" s="38">
        <v>1000</v>
      </c>
      <c r="AA142" s="38">
        <v>1000</v>
      </c>
      <c r="AB142" s="38">
        <v>1000</v>
      </c>
      <c r="AC142" s="16">
        <f t="shared" si="111"/>
        <v>0</v>
      </c>
      <c r="AD142" s="31">
        <f t="shared" si="112"/>
        <v>0</v>
      </c>
    </row>
    <row r="143" spans="1:30" ht="12" customHeight="1">
      <c r="A143" s="25">
        <v>2088</v>
      </c>
      <c r="B143" s="26" t="s">
        <v>139</v>
      </c>
      <c r="C143" s="38">
        <v>0</v>
      </c>
      <c r="D143" s="38">
        <v>12000</v>
      </c>
      <c r="E143" s="38">
        <v>16906</v>
      </c>
      <c r="F143" s="38">
        <v>12000</v>
      </c>
      <c r="G143" s="38">
        <v>17387</v>
      </c>
      <c r="H143" s="38">
        <v>12000</v>
      </c>
      <c r="I143" s="38">
        <v>22602</v>
      </c>
      <c r="J143" s="38">
        <v>17600</v>
      </c>
      <c r="K143" s="38">
        <v>20578</v>
      </c>
      <c r="L143" s="38">
        <v>22600</v>
      </c>
      <c r="M143" s="38">
        <v>23198</v>
      </c>
      <c r="N143" s="38">
        <v>23600</v>
      </c>
      <c r="O143" s="38">
        <v>16412</v>
      </c>
      <c r="P143" s="38">
        <v>24000</v>
      </c>
      <c r="Q143" s="38">
        <v>22707</v>
      </c>
      <c r="R143" s="38">
        <v>24500</v>
      </c>
      <c r="S143" s="38">
        <v>23998</v>
      </c>
      <c r="T143" s="38">
        <v>24500</v>
      </c>
      <c r="U143" s="38">
        <v>28445</v>
      </c>
      <c r="V143" s="38">
        <v>25000</v>
      </c>
      <c r="W143" s="38">
        <v>14349</v>
      </c>
      <c r="X143" s="38">
        <v>26000</v>
      </c>
      <c r="Y143" s="38">
        <v>20706</v>
      </c>
      <c r="Z143" s="38">
        <v>26000</v>
      </c>
      <c r="AA143" s="38">
        <v>26000</v>
      </c>
      <c r="AB143" s="38">
        <v>26000</v>
      </c>
      <c r="AC143" s="16">
        <f t="shared" si="111"/>
        <v>0</v>
      </c>
      <c r="AD143" s="31">
        <f t="shared" si="112"/>
        <v>0</v>
      </c>
    </row>
    <row r="144" spans="1:30" s="33" customFormat="1" ht="12" customHeight="1">
      <c r="A144" s="25">
        <v>2200</v>
      </c>
      <c r="B144" s="26" t="s">
        <v>140</v>
      </c>
      <c r="C144" s="38">
        <v>5000</v>
      </c>
      <c r="D144" s="38">
        <v>5200</v>
      </c>
      <c r="E144" s="38">
        <v>5200</v>
      </c>
      <c r="F144" s="38">
        <v>16000</v>
      </c>
      <c r="G144" s="38">
        <v>16000</v>
      </c>
      <c r="H144" s="38">
        <v>18000</v>
      </c>
      <c r="I144" s="38">
        <v>18000</v>
      </c>
      <c r="J144" s="38">
        <v>18540</v>
      </c>
      <c r="K144" s="38">
        <v>18540</v>
      </c>
      <c r="L144" s="38">
        <v>19200</v>
      </c>
      <c r="M144" s="38">
        <v>19200</v>
      </c>
      <c r="N144" s="38">
        <v>19776</v>
      </c>
      <c r="O144" s="38">
        <v>19776</v>
      </c>
      <c r="P144" s="38">
        <v>20500</v>
      </c>
      <c r="Q144" s="38">
        <v>20500</v>
      </c>
      <c r="R144" s="38">
        <v>21200</v>
      </c>
      <c r="S144" s="38">
        <v>21200</v>
      </c>
      <c r="T144" s="38">
        <v>22100</v>
      </c>
      <c r="U144" s="38">
        <v>22100</v>
      </c>
      <c r="V144" s="38">
        <v>23000</v>
      </c>
      <c r="W144" s="38">
        <v>23000</v>
      </c>
      <c r="X144" s="38">
        <v>35200</v>
      </c>
      <c r="Y144" s="38">
        <v>35200</v>
      </c>
      <c r="Z144" s="38">
        <v>35904</v>
      </c>
      <c r="AA144" s="38">
        <v>35904</v>
      </c>
      <c r="AB144" s="38">
        <v>37700</v>
      </c>
      <c r="AC144" s="16">
        <f t="shared" si="111"/>
        <v>1796</v>
      </c>
      <c r="AD144" s="31">
        <f t="shared" si="112"/>
        <v>0.0500222816399287</v>
      </c>
    </row>
    <row r="145" spans="1:30" s="33" customFormat="1" ht="12" customHeight="1">
      <c r="A145" s="25">
        <v>3001</v>
      </c>
      <c r="B145" s="26" t="s">
        <v>120</v>
      </c>
      <c r="C145" s="38">
        <v>7947</v>
      </c>
      <c r="D145" s="38">
        <v>7800</v>
      </c>
      <c r="E145" s="38">
        <v>11783</v>
      </c>
      <c r="F145" s="38">
        <v>7800</v>
      </c>
      <c r="G145" s="38">
        <v>7340</v>
      </c>
      <c r="H145" s="38">
        <v>7800</v>
      </c>
      <c r="I145" s="38">
        <v>7629</v>
      </c>
      <c r="J145" s="38">
        <v>7800</v>
      </c>
      <c r="K145" s="38">
        <v>7178</v>
      </c>
      <c r="L145" s="38">
        <v>7800</v>
      </c>
      <c r="M145" s="38">
        <v>7127</v>
      </c>
      <c r="N145" s="38">
        <v>8000</v>
      </c>
      <c r="O145" s="38">
        <v>6625</v>
      </c>
      <c r="P145" s="38">
        <v>8000</v>
      </c>
      <c r="Q145" s="38">
        <v>7652</v>
      </c>
      <c r="R145" s="38">
        <v>8000</v>
      </c>
      <c r="S145" s="38">
        <v>7366</v>
      </c>
      <c r="T145" s="38">
        <v>8000</v>
      </c>
      <c r="U145" s="38">
        <v>4822</v>
      </c>
      <c r="V145" s="38">
        <v>7500</v>
      </c>
      <c r="W145" s="38">
        <v>4922</v>
      </c>
      <c r="X145" s="38">
        <v>7500</v>
      </c>
      <c r="Y145" s="38">
        <v>5963</v>
      </c>
      <c r="Z145" s="38">
        <v>7000</v>
      </c>
      <c r="AA145" s="38">
        <v>7000</v>
      </c>
      <c r="AB145" s="38">
        <v>6750</v>
      </c>
      <c r="AC145" s="16">
        <f t="shared" si="111"/>
        <v>-250</v>
      </c>
      <c r="AD145" s="31">
        <f t="shared" si="112"/>
        <v>-0.03571428571428571</v>
      </c>
    </row>
    <row r="146" spans="1:30" s="33" customFormat="1" ht="12" customHeight="1">
      <c r="A146" s="32"/>
      <c r="B146" s="26" t="s">
        <v>141</v>
      </c>
      <c r="C146" s="37">
        <f aca="true" t="shared" si="116" ref="C146:U146">SUM(C132:C145)</f>
        <v>76412</v>
      </c>
      <c r="D146" s="37">
        <f t="shared" si="116"/>
        <v>112770</v>
      </c>
      <c r="E146" s="37">
        <f t="shared" si="116"/>
        <v>111139</v>
      </c>
      <c r="F146" s="37">
        <f t="shared" si="116"/>
        <v>124930</v>
      </c>
      <c r="G146" s="37">
        <f t="shared" si="116"/>
        <v>121536</v>
      </c>
      <c r="H146" s="37">
        <f t="shared" si="116"/>
        <v>120730</v>
      </c>
      <c r="I146" s="37">
        <f t="shared" si="116"/>
        <v>133517</v>
      </c>
      <c r="J146" s="37">
        <f t="shared" si="116"/>
        <v>126610</v>
      </c>
      <c r="K146" s="37">
        <f t="shared" si="116"/>
        <v>111491</v>
      </c>
      <c r="L146" s="37">
        <f t="shared" si="116"/>
        <v>133700</v>
      </c>
      <c r="M146" s="37">
        <f t="shared" si="116"/>
        <v>125375</v>
      </c>
      <c r="N146" s="37">
        <f t="shared" si="116"/>
        <v>139166</v>
      </c>
      <c r="O146" s="37">
        <f t="shared" si="116"/>
        <v>113703</v>
      </c>
      <c r="P146" s="37">
        <f t="shared" si="116"/>
        <v>143940</v>
      </c>
      <c r="Q146" s="37">
        <f t="shared" si="116"/>
        <v>124108</v>
      </c>
      <c r="R146" s="37">
        <f t="shared" si="116"/>
        <v>146220</v>
      </c>
      <c r="S146" s="37">
        <f t="shared" si="116"/>
        <v>124092</v>
      </c>
      <c r="T146" s="37">
        <f t="shared" si="116"/>
        <v>147120</v>
      </c>
      <c r="U146" s="37">
        <f t="shared" si="116"/>
        <v>134807</v>
      </c>
      <c r="V146" s="37">
        <f aca="true" t="shared" si="117" ref="V146:AB146">SUM(V132:V145)</f>
        <v>142520</v>
      </c>
      <c r="W146" s="37">
        <f t="shared" si="117"/>
        <v>105446</v>
      </c>
      <c r="X146" s="37">
        <f t="shared" si="117"/>
        <v>154920</v>
      </c>
      <c r="Y146" s="37">
        <f t="shared" si="117"/>
        <v>152722</v>
      </c>
      <c r="Z146" s="37">
        <f t="shared" si="117"/>
        <v>158064</v>
      </c>
      <c r="AA146" s="37">
        <f t="shared" si="117"/>
        <v>158064</v>
      </c>
      <c r="AB146" s="37">
        <f t="shared" si="117"/>
        <v>153415</v>
      </c>
      <c r="AC146" s="21">
        <f t="shared" si="111"/>
        <v>-4649</v>
      </c>
      <c r="AD146" s="34">
        <f t="shared" si="112"/>
        <v>-0.02941213685595708</v>
      </c>
    </row>
    <row r="147" spans="1:30" s="33" customFormat="1" ht="12" customHeight="1">
      <c r="A147" s="32">
        <v>110</v>
      </c>
      <c r="B147" s="26" t="s">
        <v>47</v>
      </c>
      <c r="C147" s="37">
        <f>SUM(C131+C146)</f>
        <v>339373</v>
      </c>
      <c r="D147" s="37">
        <f>SUM(D131+D146)</f>
        <v>388083</v>
      </c>
      <c r="E147" s="37">
        <f>SUM(E131+E146)</f>
        <v>383230</v>
      </c>
      <c r="F147" s="37">
        <f>SUM(F131+F146)</f>
        <v>415305</v>
      </c>
      <c r="G147" s="37">
        <f>SUM(G146+G131)</f>
        <v>404742</v>
      </c>
      <c r="H147" s="37">
        <f aca="true" t="shared" si="118" ref="H147:U147">SUM(H131+H146)</f>
        <v>420517</v>
      </c>
      <c r="I147" s="37">
        <f t="shared" si="118"/>
        <v>434636</v>
      </c>
      <c r="J147" s="37">
        <f t="shared" si="118"/>
        <v>416500</v>
      </c>
      <c r="K147" s="37">
        <f t="shared" si="118"/>
        <v>412609</v>
      </c>
      <c r="L147" s="37">
        <f t="shared" si="118"/>
        <v>456372</v>
      </c>
      <c r="M147" s="37">
        <f t="shared" si="118"/>
        <v>442760</v>
      </c>
      <c r="N147" s="37">
        <f t="shared" si="118"/>
        <v>474894</v>
      </c>
      <c r="O147" s="37">
        <f t="shared" si="118"/>
        <v>457457</v>
      </c>
      <c r="P147" s="37">
        <f t="shared" si="118"/>
        <v>494314</v>
      </c>
      <c r="Q147" s="37">
        <f t="shared" si="118"/>
        <v>459254</v>
      </c>
      <c r="R147" s="37">
        <f t="shared" si="118"/>
        <v>496930</v>
      </c>
      <c r="S147" s="37">
        <f t="shared" si="118"/>
        <v>472499</v>
      </c>
      <c r="T147" s="37">
        <f t="shared" si="118"/>
        <v>515605</v>
      </c>
      <c r="U147" s="37">
        <f t="shared" si="118"/>
        <v>490055</v>
      </c>
      <c r="V147" s="37">
        <f aca="true" t="shared" si="119" ref="V147:AB147">SUM(V131+V146)</f>
        <v>489260</v>
      </c>
      <c r="W147" s="37">
        <f t="shared" si="119"/>
        <v>450142</v>
      </c>
      <c r="X147" s="37">
        <f t="shared" si="119"/>
        <v>501660</v>
      </c>
      <c r="Y147" s="37">
        <f t="shared" si="119"/>
        <v>489561</v>
      </c>
      <c r="Z147" s="37">
        <f t="shared" si="119"/>
        <v>501568</v>
      </c>
      <c r="AA147" s="37">
        <f t="shared" si="119"/>
        <v>501568</v>
      </c>
      <c r="AB147" s="37">
        <f t="shared" si="119"/>
        <v>513971</v>
      </c>
      <c r="AC147" s="21">
        <f t="shared" si="111"/>
        <v>12403</v>
      </c>
      <c r="AD147" s="34">
        <f t="shared" si="112"/>
        <v>0.02472845157585811</v>
      </c>
    </row>
    <row r="148" spans="1:30" ht="12" customHeight="1">
      <c r="A148" s="3">
        <v>120</v>
      </c>
      <c r="B148" s="30" t="s">
        <v>142</v>
      </c>
      <c r="C148" s="3" t="s">
        <v>1</v>
      </c>
      <c r="D148" s="6" t="s">
        <v>2</v>
      </c>
      <c r="E148" s="6" t="s">
        <v>1</v>
      </c>
      <c r="F148" s="6" t="s">
        <v>2</v>
      </c>
      <c r="G148" s="6" t="s">
        <v>1</v>
      </c>
      <c r="H148" s="6" t="s">
        <v>2</v>
      </c>
      <c r="I148" s="6" t="s">
        <v>1</v>
      </c>
      <c r="J148" s="6" t="s">
        <v>2</v>
      </c>
      <c r="K148" s="6" t="s">
        <v>1</v>
      </c>
      <c r="L148" s="6" t="s">
        <v>2</v>
      </c>
      <c r="M148" s="6" t="s">
        <v>1</v>
      </c>
      <c r="N148" s="6" t="s">
        <v>2</v>
      </c>
      <c r="O148" s="6" t="s">
        <v>1</v>
      </c>
      <c r="P148" s="6" t="s">
        <v>2</v>
      </c>
      <c r="Q148" s="6" t="s">
        <v>42</v>
      </c>
      <c r="R148" s="6" t="s">
        <v>2</v>
      </c>
      <c r="S148" s="6" t="s">
        <v>1</v>
      </c>
      <c r="T148" s="6" t="s">
        <v>2</v>
      </c>
      <c r="U148" s="6" t="s">
        <v>42</v>
      </c>
      <c r="V148" s="6" t="s">
        <v>2</v>
      </c>
      <c r="W148" s="6" t="s">
        <v>1</v>
      </c>
      <c r="X148" s="6" t="s">
        <v>2</v>
      </c>
      <c r="Y148" s="6" t="s">
        <v>1</v>
      </c>
      <c r="Z148" s="6" t="s">
        <v>2</v>
      </c>
      <c r="AA148" s="6" t="s">
        <v>43</v>
      </c>
      <c r="AB148" s="6" t="s">
        <v>2</v>
      </c>
      <c r="AC148" s="6" t="s">
        <v>3</v>
      </c>
      <c r="AD148" s="7" t="s">
        <v>4</v>
      </c>
    </row>
    <row r="149" spans="1:30" ht="12" customHeight="1">
      <c r="A149" s="3"/>
      <c r="B149" s="30"/>
      <c r="C149" s="3" t="s">
        <v>5</v>
      </c>
      <c r="D149" s="6" t="s">
        <v>6</v>
      </c>
      <c r="E149" s="6" t="s">
        <v>6</v>
      </c>
      <c r="F149" s="6" t="s">
        <v>7</v>
      </c>
      <c r="G149" s="6" t="s">
        <v>7</v>
      </c>
      <c r="H149" s="6" t="s">
        <v>8</v>
      </c>
      <c r="I149" s="6" t="s">
        <v>8</v>
      </c>
      <c r="J149" s="6" t="s">
        <v>9</v>
      </c>
      <c r="K149" s="6" t="s">
        <v>9</v>
      </c>
      <c r="L149" s="6" t="s">
        <v>10</v>
      </c>
      <c r="M149" s="6" t="s">
        <v>10</v>
      </c>
      <c r="N149" s="6" t="s">
        <v>44</v>
      </c>
      <c r="O149" s="6" t="s">
        <v>11</v>
      </c>
      <c r="P149" s="6" t="s">
        <v>45</v>
      </c>
      <c r="Q149" s="6" t="s">
        <v>45</v>
      </c>
      <c r="R149" s="6" t="s">
        <v>46</v>
      </c>
      <c r="S149" s="6" t="s">
        <v>13</v>
      </c>
      <c r="T149" s="6" t="s">
        <v>14</v>
      </c>
      <c r="U149" s="6" t="s">
        <v>14</v>
      </c>
      <c r="V149" s="6" t="s">
        <v>15</v>
      </c>
      <c r="W149" s="6" t="s">
        <v>15</v>
      </c>
      <c r="X149" s="6" t="s">
        <v>16</v>
      </c>
      <c r="Y149" s="6" t="s">
        <v>16</v>
      </c>
      <c r="Z149" s="6" t="s">
        <v>17</v>
      </c>
      <c r="AA149" s="6" t="s">
        <v>17</v>
      </c>
      <c r="AB149" s="6" t="s">
        <v>402</v>
      </c>
      <c r="AC149" s="6" t="s">
        <v>400</v>
      </c>
      <c r="AD149" s="7" t="s">
        <v>400</v>
      </c>
    </row>
    <row r="150" spans="1:30" ht="12" customHeight="1">
      <c r="A150" s="25">
        <v>1001</v>
      </c>
      <c r="B150" s="26" t="s">
        <v>92</v>
      </c>
      <c r="C150" s="38">
        <v>167134</v>
      </c>
      <c r="D150" s="38">
        <v>170829</v>
      </c>
      <c r="E150" s="38">
        <v>172600</v>
      </c>
      <c r="F150" s="38">
        <v>179870</v>
      </c>
      <c r="G150" s="38">
        <v>185577</v>
      </c>
      <c r="H150" s="38">
        <v>189314</v>
      </c>
      <c r="I150" s="41">
        <v>190275</v>
      </c>
      <c r="J150" s="41">
        <v>194993</v>
      </c>
      <c r="K150" s="41">
        <v>198006</v>
      </c>
      <c r="L150" s="41">
        <v>201576</v>
      </c>
      <c r="M150" s="41">
        <v>202245</v>
      </c>
      <c r="N150" s="41">
        <v>214688</v>
      </c>
      <c r="O150" s="41">
        <v>222635</v>
      </c>
      <c r="P150" s="41">
        <v>229438</v>
      </c>
      <c r="Q150" s="41">
        <v>230396</v>
      </c>
      <c r="R150" s="41">
        <v>239221</v>
      </c>
      <c r="S150" s="41">
        <v>217270</v>
      </c>
      <c r="T150" s="41">
        <v>248708</v>
      </c>
      <c r="U150" s="41">
        <v>251329</v>
      </c>
      <c r="V150" s="41">
        <v>290083</v>
      </c>
      <c r="W150" s="41">
        <v>289939</v>
      </c>
      <c r="X150" s="41">
        <v>290075</v>
      </c>
      <c r="Y150" s="41">
        <v>290142</v>
      </c>
      <c r="Z150" s="41">
        <v>284873</v>
      </c>
      <c r="AA150" s="41">
        <v>284873</v>
      </c>
      <c r="AB150" s="41">
        <v>293449</v>
      </c>
      <c r="AC150" s="16">
        <f aca="true" t="shared" si="120" ref="AC150:AC167">SUM(AB150-Z150)</f>
        <v>8576</v>
      </c>
      <c r="AD150" s="31">
        <f aca="true" t="shared" si="121" ref="AD150:AD167">SUM(AC150/Z150)</f>
        <v>0.030104643121671763</v>
      </c>
    </row>
    <row r="151" spans="1:30" s="33" customFormat="1" ht="12" customHeight="1">
      <c r="A151" s="25">
        <v>1002</v>
      </c>
      <c r="B151" s="26" t="s">
        <v>93</v>
      </c>
      <c r="C151" s="38">
        <v>28491</v>
      </c>
      <c r="D151" s="38">
        <v>33402</v>
      </c>
      <c r="E151" s="38">
        <v>35700</v>
      </c>
      <c r="F151" s="38">
        <v>41910</v>
      </c>
      <c r="G151" s="38">
        <v>40775</v>
      </c>
      <c r="H151" s="38">
        <v>42848</v>
      </c>
      <c r="I151" s="41">
        <v>44486</v>
      </c>
      <c r="J151" s="41">
        <v>27425</v>
      </c>
      <c r="K151" s="41">
        <v>28258</v>
      </c>
      <c r="L151" s="41">
        <v>29092</v>
      </c>
      <c r="M151" s="41">
        <v>27257</v>
      </c>
      <c r="N151" s="41">
        <v>29754</v>
      </c>
      <c r="O151" s="41">
        <v>30975</v>
      </c>
      <c r="P151" s="41">
        <v>30638</v>
      </c>
      <c r="Q151" s="41">
        <v>31550</v>
      </c>
      <c r="R151" s="41">
        <v>32656</v>
      </c>
      <c r="S151" s="41">
        <v>53916</v>
      </c>
      <c r="T151" s="41">
        <f>SUM(R151)*1.03</f>
        <v>33635.68</v>
      </c>
      <c r="U151" s="41">
        <v>35243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16">
        <f t="shared" si="120"/>
        <v>0</v>
      </c>
      <c r="AD151" s="31"/>
    </row>
    <row r="152" spans="1:30" ht="12" customHeight="1">
      <c r="A152" s="25">
        <v>1020</v>
      </c>
      <c r="B152" s="26" t="s">
        <v>95</v>
      </c>
      <c r="C152" s="38">
        <v>14834</v>
      </c>
      <c r="D152" s="38">
        <v>15624</v>
      </c>
      <c r="E152" s="38">
        <v>15935</v>
      </c>
      <c r="F152" s="38">
        <v>16970</v>
      </c>
      <c r="G152" s="38">
        <v>17455</v>
      </c>
      <c r="H152" s="38">
        <v>17760</v>
      </c>
      <c r="I152" s="41">
        <v>17189</v>
      </c>
      <c r="J152" s="41">
        <v>17015</v>
      </c>
      <c r="K152" s="41">
        <v>16247</v>
      </c>
      <c r="L152" s="41">
        <v>17668</v>
      </c>
      <c r="M152" s="41">
        <v>15772</v>
      </c>
      <c r="N152" s="41">
        <v>18700</v>
      </c>
      <c r="O152" s="41">
        <v>15824</v>
      </c>
      <c r="P152" s="41">
        <v>19948</v>
      </c>
      <c r="Q152" s="41">
        <v>18515</v>
      </c>
      <c r="R152" s="41">
        <v>20799</v>
      </c>
      <c r="S152" s="41">
        <v>19266</v>
      </c>
      <c r="T152" s="41">
        <f>SUM(T150+T151)*0.0765</f>
        <v>21599.29152</v>
      </c>
      <c r="U152" s="41">
        <v>20728</v>
      </c>
      <c r="V152" s="41">
        <v>22191</v>
      </c>
      <c r="W152" s="41">
        <v>20844</v>
      </c>
      <c r="X152" s="41">
        <v>22191</v>
      </c>
      <c r="Y152" s="41">
        <v>21250</v>
      </c>
      <c r="Z152" s="41">
        <v>21792</v>
      </c>
      <c r="AA152" s="41">
        <v>21792</v>
      </c>
      <c r="AB152" s="41">
        <v>22449</v>
      </c>
      <c r="AC152" s="16">
        <f t="shared" si="120"/>
        <v>657</v>
      </c>
      <c r="AD152" s="31">
        <f t="shared" si="121"/>
        <v>0.030148678414096915</v>
      </c>
    </row>
    <row r="153" spans="1:30" s="33" customFormat="1" ht="12" customHeight="1">
      <c r="A153" s="32"/>
      <c r="B153" s="26" t="s">
        <v>133</v>
      </c>
      <c r="C153" s="37">
        <f aca="true" t="shared" si="122" ref="C153:H153">SUM(C150:C152)</f>
        <v>210459</v>
      </c>
      <c r="D153" s="4">
        <f t="shared" si="122"/>
        <v>219855</v>
      </c>
      <c r="E153" s="4">
        <f t="shared" si="122"/>
        <v>224235</v>
      </c>
      <c r="F153" s="4">
        <f t="shared" si="122"/>
        <v>238750</v>
      </c>
      <c r="G153" s="4">
        <f>SUM(G150:G152)</f>
        <v>243807</v>
      </c>
      <c r="H153" s="4">
        <f t="shared" si="122"/>
        <v>249922</v>
      </c>
      <c r="I153" s="42">
        <f aca="true" t="shared" si="123" ref="I153:Y153">SUM(I150:I152)</f>
        <v>251950</v>
      </c>
      <c r="J153" s="42">
        <f t="shared" si="123"/>
        <v>239433</v>
      </c>
      <c r="K153" s="42">
        <f t="shared" si="123"/>
        <v>242511</v>
      </c>
      <c r="L153" s="42">
        <f t="shared" si="123"/>
        <v>248336</v>
      </c>
      <c r="M153" s="42">
        <f t="shared" si="123"/>
        <v>245274</v>
      </c>
      <c r="N153" s="42">
        <f t="shared" si="123"/>
        <v>263142</v>
      </c>
      <c r="O153" s="42">
        <f t="shared" si="123"/>
        <v>269434</v>
      </c>
      <c r="P153" s="42">
        <f t="shared" si="123"/>
        <v>280024</v>
      </c>
      <c r="Q153" s="42">
        <f t="shared" si="123"/>
        <v>280461</v>
      </c>
      <c r="R153" s="42">
        <f t="shared" si="123"/>
        <v>292676</v>
      </c>
      <c r="S153" s="42">
        <f t="shared" si="123"/>
        <v>290452</v>
      </c>
      <c r="T153" s="42">
        <f t="shared" si="123"/>
        <v>303942.97152</v>
      </c>
      <c r="U153" s="42">
        <f t="shared" si="123"/>
        <v>307300</v>
      </c>
      <c r="V153" s="42">
        <f t="shared" si="123"/>
        <v>312274</v>
      </c>
      <c r="W153" s="42">
        <f t="shared" si="123"/>
        <v>310783</v>
      </c>
      <c r="X153" s="42">
        <f t="shared" si="123"/>
        <v>312266</v>
      </c>
      <c r="Y153" s="42">
        <f t="shared" si="123"/>
        <v>311392</v>
      </c>
      <c r="Z153" s="42">
        <f>SUM(Z150:Z152)</f>
        <v>306665</v>
      </c>
      <c r="AA153" s="42">
        <f>SUM(AA150:AA152)</f>
        <v>306665</v>
      </c>
      <c r="AB153" s="42">
        <f>SUM(AB150:AB152)</f>
        <v>315898</v>
      </c>
      <c r="AC153" s="21">
        <f t="shared" si="120"/>
        <v>9233</v>
      </c>
      <c r="AD153" s="34">
        <f t="shared" si="121"/>
        <v>0.030107772324849593</v>
      </c>
    </row>
    <row r="154" spans="1:30" ht="12" customHeight="1">
      <c r="A154" s="25">
        <v>2000</v>
      </c>
      <c r="B154" s="26" t="s">
        <v>143</v>
      </c>
      <c r="C154" s="38">
        <v>56</v>
      </c>
      <c r="D154" s="38">
        <v>300</v>
      </c>
      <c r="E154" s="38">
        <v>300</v>
      </c>
      <c r="F154" s="38">
        <v>600</v>
      </c>
      <c r="G154" s="38">
        <v>415</v>
      </c>
      <c r="H154" s="38">
        <v>900</v>
      </c>
      <c r="I154" s="41">
        <v>766</v>
      </c>
      <c r="J154" s="41">
        <v>900</v>
      </c>
      <c r="K154" s="41">
        <v>892</v>
      </c>
      <c r="L154" s="41">
        <v>900</v>
      </c>
      <c r="M154" s="41">
        <v>832</v>
      </c>
      <c r="N154" s="41">
        <v>900</v>
      </c>
      <c r="O154" s="41">
        <v>1029</v>
      </c>
      <c r="P154" s="41">
        <v>1152</v>
      </c>
      <c r="Q154" s="41">
        <v>929</v>
      </c>
      <c r="R154" s="41">
        <v>1152</v>
      </c>
      <c r="S154" s="41">
        <v>1291</v>
      </c>
      <c r="T154" s="41">
        <v>1200</v>
      </c>
      <c r="U154" s="41">
        <v>1133</v>
      </c>
      <c r="V154" s="41">
        <v>1200</v>
      </c>
      <c r="W154" s="41">
        <v>1239</v>
      </c>
      <c r="X154" s="41">
        <v>1200</v>
      </c>
      <c r="Y154" s="41">
        <v>1245</v>
      </c>
      <c r="Z154" s="41">
        <v>1200</v>
      </c>
      <c r="AA154" s="41">
        <v>1200</v>
      </c>
      <c r="AB154" s="41">
        <v>1600</v>
      </c>
      <c r="AC154" s="16">
        <f t="shared" si="120"/>
        <v>400</v>
      </c>
      <c r="AD154" s="31">
        <f t="shared" si="121"/>
        <v>0.3333333333333333</v>
      </c>
    </row>
    <row r="155" spans="1:30" ht="12" customHeight="1">
      <c r="A155" s="25">
        <v>2004</v>
      </c>
      <c r="B155" s="26" t="s">
        <v>134</v>
      </c>
      <c r="C155" s="38">
        <v>1350</v>
      </c>
      <c r="D155" s="38">
        <v>950</v>
      </c>
      <c r="E155" s="38">
        <v>1100</v>
      </c>
      <c r="F155" s="38">
        <v>1100</v>
      </c>
      <c r="G155" s="38">
        <v>1281</v>
      </c>
      <c r="H155" s="38">
        <v>1100</v>
      </c>
      <c r="I155" s="41">
        <v>466</v>
      </c>
      <c r="J155" s="41">
        <v>1100</v>
      </c>
      <c r="K155" s="41">
        <v>366</v>
      </c>
      <c r="L155" s="41">
        <v>1100</v>
      </c>
      <c r="M155" s="41">
        <v>532</v>
      </c>
      <c r="N155" s="41">
        <v>1100</v>
      </c>
      <c r="O155" s="41">
        <v>493</v>
      </c>
      <c r="P155" s="41">
        <v>1100</v>
      </c>
      <c r="Q155" s="41">
        <v>122</v>
      </c>
      <c r="R155" s="41">
        <v>1100</v>
      </c>
      <c r="S155" s="41">
        <v>196</v>
      </c>
      <c r="T155" s="41">
        <v>1100</v>
      </c>
      <c r="U155" s="41">
        <v>91</v>
      </c>
      <c r="V155" s="41">
        <v>1100</v>
      </c>
      <c r="W155" s="41">
        <v>148</v>
      </c>
      <c r="X155" s="41">
        <v>1100</v>
      </c>
      <c r="Y155" s="41">
        <v>845</v>
      </c>
      <c r="Z155" s="41">
        <v>1100</v>
      </c>
      <c r="AA155" s="41">
        <v>1100</v>
      </c>
      <c r="AB155" s="41">
        <v>1100</v>
      </c>
      <c r="AC155" s="16">
        <f t="shared" si="120"/>
        <v>0</v>
      </c>
      <c r="AD155" s="31">
        <f t="shared" si="121"/>
        <v>0</v>
      </c>
    </row>
    <row r="156" spans="1:30" ht="12" customHeight="1">
      <c r="A156" s="25">
        <v>2006</v>
      </c>
      <c r="B156" s="26" t="s">
        <v>135</v>
      </c>
      <c r="C156" s="38">
        <v>4124</v>
      </c>
      <c r="D156" s="38">
        <v>4400</v>
      </c>
      <c r="E156" s="38">
        <v>4400</v>
      </c>
      <c r="F156" s="38">
        <v>4400</v>
      </c>
      <c r="G156" s="38">
        <v>4458</v>
      </c>
      <c r="H156" s="38">
        <v>4400</v>
      </c>
      <c r="I156" s="41">
        <v>4724</v>
      </c>
      <c r="J156" s="41">
        <v>6400</v>
      </c>
      <c r="K156" s="41">
        <v>5401</v>
      </c>
      <c r="L156" s="41">
        <v>6000</v>
      </c>
      <c r="M156" s="41">
        <v>6399</v>
      </c>
      <c r="N156" s="41">
        <v>6375</v>
      </c>
      <c r="O156" s="41">
        <v>6395</v>
      </c>
      <c r="P156" s="41">
        <v>6564</v>
      </c>
      <c r="Q156" s="41">
        <v>6580</v>
      </c>
      <c r="R156" s="41">
        <v>7500</v>
      </c>
      <c r="S156" s="41">
        <v>6680</v>
      </c>
      <c r="T156" s="41">
        <v>7500</v>
      </c>
      <c r="U156" s="41">
        <v>7033</v>
      </c>
      <c r="V156" s="41">
        <v>7500</v>
      </c>
      <c r="W156" s="41">
        <v>7507</v>
      </c>
      <c r="X156" s="41">
        <v>7500</v>
      </c>
      <c r="Y156" s="41">
        <v>7500</v>
      </c>
      <c r="Z156" s="41">
        <v>7500</v>
      </c>
      <c r="AA156" s="41">
        <v>7500</v>
      </c>
      <c r="AB156" s="41">
        <v>7500</v>
      </c>
      <c r="AC156" s="16">
        <f t="shared" si="120"/>
        <v>0</v>
      </c>
      <c r="AD156" s="31">
        <f t="shared" si="121"/>
        <v>0</v>
      </c>
    </row>
    <row r="157" spans="1:30" ht="12" customHeight="1">
      <c r="A157" s="25">
        <v>2007</v>
      </c>
      <c r="B157" s="26" t="s">
        <v>104</v>
      </c>
      <c r="C157" s="38">
        <v>728</v>
      </c>
      <c r="D157" s="38">
        <v>980</v>
      </c>
      <c r="E157" s="38">
        <v>980</v>
      </c>
      <c r="F157" s="38">
        <v>1000</v>
      </c>
      <c r="G157" s="38">
        <v>771</v>
      </c>
      <c r="H157" s="38">
        <v>1150</v>
      </c>
      <c r="I157" s="41">
        <v>884</v>
      </c>
      <c r="J157" s="41">
        <v>1150</v>
      </c>
      <c r="K157" s="41">
        <v>781</v>
      </c>
      <c r="L157" s="41">
        <v>1240</v>
      </c>
      <c r="M157" s="41">
        <v>1124</v>
      </c>
      <c r="N157" s="41">
        <v>1255</v>
      </c>
      <c r="O157" s="41">
        <v>772</v>
      </c>
      <c r="P157" s="41">
        <v>1255</v>
      </c>
      <c r="Q157" s="41">
        <v>1117</v>
      </c>
      <c r="R157" s="41">
        <v>1255</v>
      </c>
      <c r="S157" s="41">
        <v>980</v>
      </c>
      <c r="T157" s="41">
        <v>1255</v>
      </c>
      <c r="U157" s="41">
        <v>1608</v>
      </c>
      <c r="V157" s="41">
        <v>1255</v>
      </c>
      <c r="W157" s="41">
        <v>840</v>
      </c>
      <c r="X157" s="41">
        <v>1405</v>
      </c>
      <c r="Y157" s="41">
        <v>1348</v>
      </c>
      <c r="Z157" s="41">
        <v>1405</v>
      </c>
      <c r="AA157" s="41">
        <v>1405</v>
      </c>
      <c r="AB157" s="41">
        <v>1405</v>
      </c>
      <c r="AC157" s="16">
        <f t="shared" si="120"/>
        <v>0</v>
      </c>
      <c r="AD157" s="31">
        <f t="shared" si="121"/>
        <v>0</v>
      </c>
    </row>
    <row r="158" spans="1:30" ht="12" customHeight="1">
      <c r="A158" s="25">
        <v>2009</v>
      </c>
      <c r="B158" s="26" t="s">
        <v>103</v>
      </c>
      <c r="C158" s="38">
        <v>1796</v>
      </c>
      <c r="D158" s="38">
        <v>2400</v>
      </c>
      <c r="E158" s="38">
        <v>2400</v>
      </c>
      <c r="F158" s="38">
        <v>2400</v>
      </c>
      <c r="G158" s="38">
        <v>2172</v>
      </c>
      <c r="H158" s="38">
        <v>2720</v>
      </c>
      <c r="I158" s="41">
        <v>1895</v>
      </c>
      <c r="J158" s="41">
        <v>2720</v>
      </c>
      <c r="K158" s="41">
        <v>2366</v>
      </c>
      <c r="L158" s="41">
        <v>3120</v>
      </c>
      <c r="M158" s="41">
        <v>2289</v>
      </c>
      <c r="N158" s="41">
        <v>3120</v>
      </c>
      <c r="O158" s="41">
        <v>2203</v>
      </c>
      <c r="P158" s="41">
        <v>3120</v>
      </c>
      <c r="Q158" s="41">
        <v>1455</v>
      </c>
      <c r="R158" s="41">
        <v>3120</v>
      </c>
      <c r="S158" s="41">
        <v>2411</v>
      </c>
      <c r="T158" s="41">
        <v>3120</v>
      </c>
      <c r="U158" s="41">
        <v>1418</v>
      </c>
      <c r="V158" s="41">
        <v>3120</v>
      </c>
      <c r="W158" s="41">
        <v>1222</v>
      </c>
      <c r="X158" s="41">
        <v>3320</v>
      </c>
      <c r="Y158" s="41">
        <v>2265</v>
      </c>
      <c r="Z158" s="41">
        <v>3320</v>
      </c>
      <c r="AA158" s="41">
        <v>3320</v>
      </c>
      <c r="AB158" s="41">
        <v>3320</v>
      </c>
      <c r="AC158" s="16">
        <f t="shared" si="120"/>
        <v>0</v>
      </c>
      <c r="AD158" s="31">
        <f t="shared" si="121"/>
        <v>0</v>
      </c>
    </row>
    <row r="159" spans="1:30" ht="12" customHeight="1">
      <c r="A159" s="25">
        <v>2010</v>
      </c>
      <c r="B159" s="26" t="s">
        <v>106</v>
      </c>
      <c r="C159" s="38">
        <v>7010</v>
      </c>
      <c r="D159" s="38">
        <v>4000</v>
      </c>
      <c r="E159" s="38">
        <v>4000</v>
      </c>
      <c r="F159" s="38">
        <v>4000</v>
      </c>
      <c r="G159" s="38">
        <v>4248</v>
      </c>
      <c r="H159" s="38">
        <v>4550</v>
      </c>
      <c r="I159" s="41">
        <v>3588</v>
      </c>
      <c r="J159" s="41">
        <v>4550</v>
      </c>
      <c r="K159" s="41">
        <v>2748</v>
      </c>
      <c r="L159" s="41">
        <v>4350</v>
      </c>
      <c r="M159" s="41">
        <v>2797</v>
      </c>
      <c r="N159" s="41">
        <v>4350</v>
      </c>
      <c r="O159" s="41">
        <v>1721</v>
      </c>
      <c r="P159" s="41">
        <v>4350</v>
      </c>
      <c r="Q159" s="41">
        <v>5126</v>
      </c>
      <c r="R159" s="41">
        <v>5550</v>
      </c>
      <c r="S159" s="41">
        <v>4703</v>
      </c>
      <c r="T159" s="41">
        <v>5550</v>
      </c>
      <c r="U159" s="41">
        <v>1994</v>
      </c>
      <c r="V159" s="41">
        <v>5550</v>
      </c>
      <c r="W159" s="41">
        <v>5018</v>
      </c>
      <c r="X159" s="41">
        <v>5100</v>
      </c>
      <c r="Y159" s="41">
        <v>5525</v>
      </c>
      <c r="Z159" s="41">
        <v>5100</v>
      </c>
      <c r="AA159" s="41">
        <v>5100</v>
      </c>
      <c r="AB159" s="41">
        <v>5100</v>
      </c>
      <c r="AC159" s="16">
        <f t="shared" si="120"/>
        <v>0</v>
      </c>
      <c r="AD159" s="31">
        <f t="shared" si="121"/>
        <v>0</v>
      </c>
    </row>
    <row r="160" spans="1:30" ht="12" customHeight="1">
      <c r="A160" s="25">
        <v>2011</v>
      </c>
      <c r="B160" s="26" t="s">
        <v>144</v>
      </c>
      <c r="C160" s="38">
        <v>19556</v>
      </c>
      <c r="D160" s="38">
        <v>10000</v>
      </c>
      <c r="E160" s="38">
        <v>10000</v>
      </c>
      <c r="F160" s="38">
        <v>4000</v>
      </c>
      <c r="G160" s="38">
        <v>11132</v>
      </c>
      <c r="H160" s="38">
        <v>4000</v>
      </c>
      <c r="I160" s="41">
        <v>712</v>
      </c>
      <c r="J160" s="41">
        <v>4000</v>
      </c>
      <c r="K160" s="41">
        <v>696</v>
      </c>
      <c r="L160" s="41">
        <v>6500</v>
      </c>
      <c r="M160" s="41">
        <v>12129</v>
      </c>
      <c r="N160" s="41">
        <v>6500</v>
      </c>
      <c r="O160" s="41">
        <v>12258</v>
      </c>
      <c r="P160" s="41">
        <v>21725</v>
      </c>
      <c r="Q160" s="41">
        <v>15745</v>
      </c>
      <c r="R160" s="41">
        <v>19000</v>
      </c>
      <c r="S160" s="41">
        <v>24560</v>
      </c>
      <c r="T160" s="41">
        <v>19000</v>
      </c>
      <c r="U160" s="41">
        <v>7633</v>
      </c>
      <c r="V160" s="41">
        <v>19000</v>
      </c>
      <c r="W160" s="41">
        <v>6191</v>
      </c>
      <c r="X160" s="41">
        <v>14000</v>
      </c>
      <c r="Y160" s="41">
        <v>8893</v>
      </c>
      <c r="Z160" s="41">
        <v>14000</v>
      </c>
      <c r="AA160" s="41">
        <v>14000</v>
      </c>
      <c r="AB160" s="41">
        <v>14000</v>
      </c>
      <c r="AC160" s="16">
        <f t="shared" si="120"/>
        <v>0</v>
      </c>
      <c r="AD160" s="31">
        <f t="shared" si="121"/>
        <v>0</v>
      </c>
    </row>
    <row r="161" spans="1:30" ht="12" customHeight="1">
      <c r="A161" s="25">
        <v>2018</v>
      </c>
      <c r="B161" s="26" t="s">
        <v>145</v>
      </c>
      <c r="C161" s="38"/>
      <c r="D161" s="38">
        <v>3400</v>
      </c>
      <c r="E161" s="38">
        <v>3400</v>
      </c>
      <c r="F161" s="38">
        <v>3400</v>
      </c>
      <c r="G161" s="38">
        <v>675</v>
      </c>
      <c r="H161" s="38">
        <v>2400</v>
      </c>
      <c r="I161" s="41">
        <v>28</v>
      </c>
      <c r="J161" s="41">
        <v>2400</v>
      </c>
      <c r="K161" s="41">
        <v>0</v>
      </c>
      <c r="L161" s="41">
        <v>2400</v>
      </c>
      <c r="M161" s="41">
        <v>376</v>
      </c>
      <c r="N161" s="41">
        <v>2400</v>
      </c>
      <c r="O161" s="41">
        <v>0</v>
      </c>
      <c r="P161" s="41">
        <v>2400</v>
      </c>
      <c r="Q161" s="41">
        <v>235</v>
      </c>
      <c r="R161" s="41">
        <v>2400</v>
      </c>
      <c r="S161" s="41">
        <v>0</v>
      </c>
      <c r="T161" s="41">
        <v>2400</v>
      </c>
      <c r="U161" s="41">
        <v>516</v>
      </c>
      <c r="V161" s="41">
        <v>2400</v>
      </c>
      <c r="W161" s="41">
        <v>0</v>
      </c>
      <c r="X161" s="41">
        <v>2400</v>
      </c>
      <c r="Y161" s="41">
        <v>516</v>
      </c>
      <c r="Z161" s="41">
        <v>2400</v>
      </c>
      <c r="AA161" s="41">
        <v>2400</v>
      </c>
      <c r="AB161" s="41">
        <v>2400</v>
      </c>
      <c r="AC161" s="16">
        <f t="shared" si="120"/>
        <v>0</v>
      </c>
      <c r="AD161" s="31">
        <f t="shared" si="121"/>
        <v>0</v>
      </c>
    </row>
    <row r="162" spans="1:30" ht="12" customHeight="1">
      <c r="A162" s="25">
        <v>2019</v>
      </c>
      <c r="B162" s="26" t="s">
        <v>146</v>
      </c>
      <c r="C162" s="38"/>
      <c r="D162" s="38">
        <v>950</v>
      </c>
      <c r="E162" s="38">
        <v>950</v>
      </c>
      <c r="F162" s="38">
        <v>950</v>
      </c>
      <c r="G162" s="38">
        <v>498</v>
      </c>
      <c r="H162" s="38">
        <v>950</v>
      </c>
      <c r="I162" s="41">
        <v>600</v>
      </c>
      <c r="J162" s="41">
        <v>950</v>
      </c>
      <c r="K162" s="41">
        <v>1157</v>
      </c>
      <c r="L162" s="41">
        <v>950</v>
      </c>
      <c r="M162" s="41">
        <v>868</v>
      </c>
      <c r="N162" s="41">
        <v>950</v>
      </c>
      <c r="O162" s="41">
        <v>903</v>
      </c>
      <c r="P162" s="41">
        <v>950</v>
      </c>
      <c r="Q162" s="41">
        <v>1160</v>
      </c>
      <c r="R162" s="41">
        <v>950</v>
      </c>
      <c r="S162" s="41">
        <v>405</v>
      </c>
      <c r="T162" s="41">
        <v>950</v>
      </c>
      <c r="U162" s="41">
        <v>400</v>
      </c>
      <c r="V162" s="41">
        <v>950</v>
      </c>
      <c r="W162" s="41">
        <v>27</v>
      </c>
      <c r="X162" s="41">
        <v>9000</v>
      </c>
      <c r="Y162" s="41">
        <v>5300</v>
      </c>
      <c r="Z162" s="41">
        <v>5500</v>
      </c>
      <c r="AA162" s="41">
        <v>5500</v>
      </c>
      <c r="AB162" s="41">
        <v>5500</v>
      </c>
      <c r="AC162" s="16">
        <f t="shared" si="120"/>
        <v>0</v>
      </c>
      <c r="AD162" s="31">
        <f t="shared" si="121"/>
        <v>0</v>
      </c>
    </row>
    <row r="163" spans="1:30" ht="12" customHeight="1">
      <c r="A163" s="25">
        <v>2034</v>
      </c>
      <c r="B163" s="26" t="s">
        <v>147</v>
      </c>
      <c r="C163" s="38">
        <v>1557</v>
      </c>
      <c r="D163" s="38">
        <v>1725</v>
      </c>
      <c r="E163" s="38">
        <v>1725</v>
      </c>
      <c r="F163" s="38">
        <v>1725</v>
      </c>
      <c r="G163" s="38">
        <v>1705</v>
      </c>
      <c r="H163" s="38">
        <v>1725</v>
      </c>
      <c r="I163" s="41">
        <v>1555</v>
      </c>
      <c r="J163" s="41">
        <v>1725</v>
      </c>
      <c r="K163" s="41">
        <v>1704</v>
      </c>
      <c r="L163" s="41">
        <v>1725</v>
      </c>
      <c r="M163" s="41">
        <v>1672</v>
      </c>
      <c r="N163" s="41">
        <v>1725</v>
      </c>
      <c r="O163" s="41">
        <v>1533</v>
      </c>
      <c r="P163" s="41">
        <v>1725</v>
      </c>
      <c r="Q163" s="41">
        <v>1725</v>
      </c>
      <c r="R163" s="41">
        <v>1725</v>
      </c>
      <c r="S163" s="41">
        <v>1458</v>
      </c>
      <c r="T163" s="41">
        <v>1725</v>
      </c>
      <c r="U163" s="41">
        <v>745</v>
      </c>
      <c r="V163" s="41">
        <v>1725</v>
      </c>
      <c r="W163" s="41">
        <v>1037</v>
      </c>
      <c r="X163" s="41">
        <v>1725</v>
      </c>
      <c r="Y163" s="41">
        <v>227</v>
      </c>
      <c r="Z163" s="41">
        <v>1725</v>
      </c>
      <c r="AA163" s="41">
        <v>1725</v>
      </c>
      <c r="AB163" s="41">
        <v>1725</v>
      </c>
      <c r="AC163" s="16">
        <f t="shared" si="120"/>
        <v>0</v>
      </c>
      <c r="AD163" s="31">
        <f t="shared" si="121"/>
        <v>0</v>
      </c>
    </row>
    <row r="164" spans="1:30" ht="12" customHeight="1">
      <c r="A164" s="25">
        <v>3006</v>
      </c>
      <c r="B164" s="26" t="s">
        <v>148</v>
      </c>
      <c r="C164" s="38">
        <v>618</v>
      </c>
      <c r="D164" s="38">
        <v>700</v>
      </c>
      <c r="E164" s="38">
        <v>700</v>
      </c>
      <c r="F164" s="38">
        <v>700</v>
      </c>
      <c r="G164" s="38">
        <v>700</v>
      </c>
      <c r="H164" s="38">
        <v>700</v>
      </c>
      <c r="I164" s="41">
        <v>635</v>
      </c>
      <c r="J164" s="41">
        <v>700</v>
      </c>
      <c r="K164" s="41">
        <v>622</v>
      </c>
      <c r="L164" s="41">
        <v>700</v>
      </c>
      <c r="M164" s="41">
        <v>697</v>
      </c>
      <c r="N164" s="41">
        <v>700</v>
      </c>
      <c r="O164" s="41">
        <v>494</v>
      </c>
      <c r="P164" s="41">
        <v>700</v>
      </c>
      <c r="Q164" s="41">
        <v>755</v>
      </c>
      <c r="R164" s="41">
        <v>700</v>
      </c>
      <c r="S164" s="41">
        <v>732</v>
      </c>
      <c r="T164" s="41">
        <v>700</v>
      </c>
      <c r="U164" s="41">
        <v>688</v>
      </c>
      <c r="V164" s="41">
        <v>700</v>
      </c>
      <c r="W164" s="41">
        <v>760</v>
      </c>
      <c r="X164" s="41">
        <v>700</v>
      </c>
      <c r="Y164" s="41">
        <v>505</v>
      </c>
      <c r="Z164" s="41">
        <v>700</v>
      </c>
      <c r="AA164" s="41">
        <v>700</v>
      </c>
      <c r="AB164" s="41">
        <v>700</v>
      </c>
      <c r="AC164" s="16">
        <f t="shared" si="120"/>
        <v>0</v>
      </c>
      <c r="AD164" s="31">
        <f t="shared" si="121"/>
        <v>0</v>
      </c>
    </row>
    <row r="165" spans="1:30" ht="12" customHeight="1">
      <c r="A165" s="25">
        <v>3020</v>
      </c>
      <c r="B165" s="26" t="s">
        <v>149</v>
      </c>
      <c r="C165" s="38">
        <v>163</v>
      </c>
      <c r="D165" s="38">
        <v>300</v>
      </c>
      <c r="E165" s="38">
        <v>300</v>
      </c>
      <c r="F165" s="38">
        <v>300</v>
      </c>
      <c r="G165" s="38">
        <v>243</v>
      </c>
      <c r="H165" s="38">
        <v>300</v>
      </c>
      <c r="I165" s="41">
        <v>300</v>
      </c>
      <c r="J165" s="41">
        <v>300</v>
      </c>
      <c r="K165" s="41">
        <v>234</v>
      </c>
      <c r="L165" s="41">
        <v>300</v>
      </c>
      <c r="M165" s="41">
        <v>295</v>
      </c>
      <c r="N165" s="41">
        <v>300</v>
      </c>
      <c r="O165" s="41">
        <v>284</v>
      </c>
      <c r="P165" s="41">
        <v>300</v>
      </c>
      <c r="Q165" s="41">
        <v>315</v>
      </c>
      <c r="R165" s="41">
        <v>300</v>
      </c>
      <c r="S165" s="41">
        <v>325</v>
      </c>
      <c r="T165" s="41">
        <v>300</v>
      </c>
      <c r="U165" s="41">
        <v>543</v>
      </c>
      <c r="V165" s="41">
        <v>300</v>
      </c>
      <c r="W165" s="41">
        <v>391</v>
      </c>
      <c r="X165" s="41">
        <v>400</v>
      </c>
      <c r="Y165" s="41">
        <v>344</v>
      </c>
      <c r="Z165" s="41">
        <v>400</v>
      </c>
      <c r="AA165" s="41">
        <v>400</v>
      </c>
      <c r="AB165" s="41">
        <v>400</v>
      </c>
      <c r="AC165" s="16">
        <f t="shared" si="120"/>
        <v>0</v>
      </c>
      <c r="AD165" s="31">
        <f t="shared" si="121"/>
        <v>0</v>
      </c>
    </row>
    <row r="166" spans="1:30" s="33" customFormat="1" ht="12" customHeight="1">
      <c r="A166" s="32"/>
      <c r="B166" s="26" t="s">
        <v>141</v>
      </c>
      <c r="C166" s="4">
        <f aca="true" t="shared" si="124" ref="C166:L166">SUM(C154:C165)</f>
        <v>36958</v>
      </c>
      <c r="D166" s="4">
        <f t="shared" si="124"/>
        <v>30105</v>
      </c>
      <c r="E166" s="4">
        <f t="shared" si="124"/>
        <v>30255</v>
      </c>
      <c r="F166" s="37">
        <f t="shared" si="124"/>
        <v>24575</v>
      </c>
      <c r="G166" s="4">
        <f t="shared" si="124"/>
        <v>28298</v>
      </c>
      <c r="H166" s="37">
        <f t="shared" si="124"/>
        <v>24895</v>
      </c>
      <c r="I166" s="37">
        <f t="shared" si="124"/>
        <v>16153</v>
      </c>
      <c r="J166" s="37">
        <f t="shared" si="124"/>
        <v>26895</v>
      </c>
      <c r="K166" s="37">
        <f t="shared" si="124"/>
        <v>16967</v>
      </c>
      <c r="L166" s="37">
        <f t="shared" si="124"/>
        <v>29285</v>
      </c>
      <c r="M166" s="37">
        <f aca="true" t="shared" si="125" ref="M166:Y166">SUM(M154:M165)</f>
        <v>30010</v>
      </c>
      <c r="N166" s="37">
        <f t="shared" si="125"/>
        <v>29675</v>
      </c>
      <c r="O166" s="37">
        <f t="shared" si="125"/>
        <v>28085</v>
      </c>
      <c r="P166" s="37">
        <f t="shared" si="125"/>
        <v>45341</v>
      </c>
      <c r="Q166" s="37">
        <f t="shared" si="125"/>
        <v>35264</v>
      </c>
      <c r="R166" s="37">
        <f t="shared" si="125"/>
        <v>44752</v>
      </c>
      <c r="S166" s="37">
        <f t="shared" si="125"/>
        <v>43741</v>
      </c>
      <c r="T166" s="37">
        <f t="shared" si="125"/>
        <v>44800</v>
      </c>
      <c r="U166" s="37">
        <f t="shared" si="125"/>
        <v>23802</v>
      </c>
      <c r="V166" s="37">
        <f t="shared" si="125"/>
        <v>44800</v>
      </c>
      <c r="W166" s="37">
        <f t="shared" si="125"/>
        <v>24380</v>
      </c>
      <c r="X166" s="37">
        <f t="shared" si="125"/>
        <v>47850</v>
      </c>
      <c r="Y166" s="37">
        <f t="shared" si="125"/>
        <v>34513</v>
      </c>
      <c r="Z166" s="37">
        <f>SUM(Z154:Z165)</f>
        <v>44350</v>
      </c>
      <c r="AA166" s="37">
        <f>SUM(AA154:AA165)</f>
        <v>44350</v>
      </c>
      <c r="AB166" s="37">
        <f>SUM(AB154:AB165)</f>
        <v>44750</v>
      </c>
      <c r="AC166" s="21">
        <f t="shared" si="120"/>
        <v>400</v>
      </c>
      <c r="AD166" s="34">
        <f t="shared" si="121"/>
        <v>0.009019165727170236</v>
      </c>
    </row>
    <row r="167" spans="1:30" s="33" customFormat="1" ht="12" customHeight="1">
      <c r="A167" s="32"/>
      <c r="B167" s="26" t="s">
        <v>150</v>
      </c>
      <c r="C167" s="4">
        <f aca="true" t="shared" si="126" ref="C167:Y167">SUM(C153+C166)</f>
        <v>247417</v>
      </c>
      <c r="D167" s="4">
        <f t="shared" si="126"/>
        <v>249960</v>
      </c>
      <c r="E167" s="4">
        <f t="shared" si="126"/>
        <v>254490</v>
      </c>
      <c r="F167" s="4">
        <f t="shared" si="126"/>
        <v>263325</v>
      </c>
      <c r="G167" s="4">
        <f t="shared" si="126"/>
        <v>272105</v>
      </c>
      <c r="H167" s="4">
        <f t="shared" si="126"/>
        <v>274817</v>
      </c>
      <c r="I167" s="4">
        <f t="shared" si="126"/>
        <v>268103</v>
      </c>
      <c r="J167" s="4">
        <f t="shared" si="126"/>
        <v>266328</v>
      </c>
      <c r="K167" s="4">
        <f t="shared" si="126"/>
        <v>259478</v>
      </c>
      <c r="L167" s="4">
        <f t="shared" si="126"/>
        <v>277621</v>
      </c>
      <c r="M167" s="4">
        <f t="shared" si="126"/>
        <v>275284</v>
      </c>
      <c r="N167" s="4">
        <f t="shared" si="126"/>
        <v>292817</v>
      </c>
      <c r="O167" s="4">
        <f t="shared" si="126"/>
        <v>297519</v>
      </c>
      <c r="P167" s="4">
        <f t="shared" si="126"/>
        <v>325365</v>
      </c>
      <c r="Q167" s="4">
        <f t="shared" si="126"/>
        <v>315725</v>
      </c>
      <c r="R167" s="4">
        <f t="shared" si="126"/>
        <v>337428</v>
      </c>
      <c r="S167" s="4">
        <f t="shared" si="126"/>
        <v>334193</v>
      </c>
      <c r="T167" s="4">
        <f t="shared" si="126"/>
        <v>348742.97152</v>
      </c>
      <c r="U167" s="4">
        <f t="shared" si="126"/>
        <v>331102</v>
      </c>
      <c r="V167" s="4">
        <f t="shared" si="126"/>
        <v>357074</v>
      </c>
      <c r="W167" s="4">
        <f t="shared" si="126"/>
        <v>335163</v>
      </c>
      <c r="X167" s="4">
        <f t="shared" si="126"/>
        <v>360116</v>
      </c>
      <c r="Y167" s="4">
        <f t="shared" si="126"/>
        <v>345905</v>
      </c>
      <c r="Z167" s="4">
        <f>SUM(Z153+Z166)</f>
        <v>351015</v>
      </c>
      <c r="AA167" s="4">
        <f>SUM(AA153+AA166)</f>
        <v>351015</v>
      </c>
      <c r="AB167" s="4">
        <f>SUM(AB153+AB166)</f>
        <v>360648</v>
      </c>
      <c r="AC167" s="21">
        <f t="shared" si="120"/>
        <v>9633</v>
      </c>
      <c r="AD167" s="34">
        <f t="shared" si="121"/>
        <v>0.027443271655057475</v>
      </c>
    </row>
    <row r="168" spans="1:30" ht="12" customHeight="1">
      <c r="A168" s="3">
        <v>130</v>
      </c>
      <c r="B168" s="30" t="s">
        <v>49</v>
      </c>
      <c r="C168" s="3" t="s">
        <v>1</v>
      </c>
      <c r="D168" s="6" t="s">
        <v>2</v>
      </c>
      <c r="E168" s="6" t="s">
        <v>1</v>
      </c>
      <c r="F168" s="6" t="s">
        <v>2</v>
      </c>
      <c r="G168" s="6" t="s">
        <v>1</v>
      </c>
      <c r="H168" s="6" t="s">
        <v>2</v>
      </c>
      <c r="I168" s="6" t="s">
        <v>1</v>
      </c>
      <c r="J168" s="6" t="s">
        <v>2</v>
      </c>
      <c r="K168" s="6" t="s">
        <v>1</v>
      </c>
      <c r="L168" s="6" t="s">
        <v>2</v>
      </c>
      <c r="M168" s="6" t="s">
        <v>1</v>
      </c>
      <c r="N168" s="6" t="s">
        <v>2</v>
      </c>
      <c r="O168" s="6" t="s">
        <v>1</v>
      </c>
      <c r="P168" s="6" t="s">
        <v>2</v>
      </c>
      <c r="Q168" s="6" t="s">
        <v>42</v>
      </c>
      <c r="R168" s="6" t="s">
        <v>2</v>
      </c>
      <c r="S168" s="6" t="s">
        <v>1</v>
      </c>
      <c r="T168" s="6" t="s">
        <v>2</v>
      </c>
      <c r="U168" s="6" t="s">
        <v>42</v>
      </c>
      <c r="V168" s="6" t="s">
        <v>2</v>
      </c>
      <c r="W168" s="6" t="s">
        <v>1</v>
      </c>
      <c r="X168" s="6" t="s">
        <v>2</v>
      </c>
      <c r="Y168" s="6" t="s">
        <v>1</v>
      </c>
      <c r="Z168" s="6" t="s">
        <v>2</v>
      </c>
      <c r="AA168" s="6" t="s">
        <v>43</v>
      </c>
      <c r="AB168" s="6" t="s">
        <v>2</v>
      </c>
      <c r="AC168" s="6" t="s">
        <v>3</v>
      </c>
      <c r="AD168" s="7" t="s">
        <v>4</v>
      </c>
    </row>
    <row r="169" spans="1:30" ht="12" customHeight="1">
      <c r="A169" s="3"/>
      <c r="B169" s="30"/>
      <c r="C169" s="3" t="s">
        <v>5</v>
      </c>
      <c r="D169" s="6" t="s">
        <v>6</v>
      </c>
      <c r="E169" s="6" t="s">
        <v>6</v>
      </c>
      <c r="F169" s="6" t="s">
        <v>7</v>
      </c>
      <c r="G169" s="6" t="s">
        <v>7</v>
      </c>
      <c r="H169" s="6" t="s">
        <v>8</v>
      </c>
      <c r="I169" s="6" t="s">
        <v>8</v>
      </c>
      <c r="J169" s="6" t="s">
        <v>9</v>
      </c>
      <c r="K169" s="6" t="s">
        <v>9</v>
      </c>
      <c r="L169" s="6" t="s">
        <v>10</v>
      </c>
      <c r="M169" s="6" t="s">
        <v>10</v>
      </c>
      <c r="N169" s="6" t="s">
        <v>44</v>
      </c>
      <c r="O169" s="6" t="s">
        <v>11</v>
      </c>
      <c r="P169" s="6" t="s">
        <v>45</v>
      </c>
      <c r="Q169" s="6" t="s">
        <v>45</v>
      </c>
      <c r="R169" s="6" t="s">
        <v>46</v>
      </c>
      <c r="S169" s="6" t="s">
        <v>13</v>
      </c>
      <c r="T169" s="6" t="s">
        <v>14</v>
      </c>
      <c r="U169" s="6" t="s">
        <v>14</v>
      </c>
      <c r="V169" s="6" t="s">
        <v>15</v>
      </c>
      <c r="W169" s="6" t="s">
        <v>15</v>
      </c>
      <c r="X169" s="6" t="s">
        <v>16</v>
      </c>
      <c r="Y169" s="6" t="s">
        <v>16</v>
      </c>
      <c r="Z169" s="6" t="s">
        <v>17</v>
      </c>
      <c r="AA169" s="6" t="s">
        <v>17</v>
      </c>
      <c r="AB169" s="6" t="s">
        <v>402</v>
      </c>
      <c r="AC169" s="6" t="s">
        <v>400</v>
      </c>
      <c r="AD169" s="7" t="s">
        <v>400</v>
      </c>
    </row>
    <row r="170" spans="1:30" ht="12" customHeight="1">
      <c r="A170" s="25">
        <v>2004</v>
      </c>
      <c r="B170" s="26" t="s">
        <v>100</v>
      </c>
      <c r="C170" s="38">
        <v>1133</v>
      </c>
      <c r="D170" s="38">
        <v>2500</v>
      </c>
      <c r="E170" s="38">
        <v>1854</v>
      </c>
      <c r="F170" s="38">
        <v>2500</v>
      </c>
      <c r="G170" s="38">
        <v>1825</v>
      </c>
      <c r="H170" s="38">
        <v>2500</v>
      </c>
      <c r="I170" s="38">
        <v>1015</v>
      </c>
      <c r="J170" s="38">
        <v>2500</v>
      </c>
      <c r="K170" s="38">
        <v>909</v>
      </c>
      <c r="L170" s="38">
        <v>2500</v>
      </c>
      <c r="M170" s="38">
        <v>0</v>
      </c>
      <c r="N170" s="38">
        <v>2500</v>
      </c>
      <c r="O170" s="38">
        <v>1186</v>
      </c>
      <c r="P170" s="38">
        <v>2500</v>
      </c>
      <c r="Q170" s="38">
        <v>2503</v>
      </c>
      <c r="R170" s="38">
        <v>2500</v>
      </c>
      <c r="S170" s="38">
        <v>16</v>
      </c>
      <c r="T170" s="38">
        <v>2500</v>
      </c>
      <c r="U170" s="38">
        <v>513</v>
      </c>
      <c r="V170" s="38">
        <v>2000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16">
        <f>SUM(AB170-Z170)</f>
        <v>0</v>
      </c>
      <c r="AD170" s="31"/>
    </row>
    <row r="171" spans="1:30" ht="12" customHeight="1">
      <c r="A171" s="25">
        <v>2007</v>
      </c>
      <c r="B171" s="26" t="s">
        <v>151</v>
      </c>
      <c r="C171" s="38">
        <v>1556</v>
      </c>
      <c r="D171" s="38">
        <v>1500</v>
      </c>
      <c r="E171" s="38">
        <v>1089</v>
      </c>
      <c r="F171" s="38">
        <v>1500</v>
      </c>
      <c r="G171" s="38">
        <v>1383</v>
      </c>
      <c r="H171" s="38">
        <v>1500</v>
      </c>
      <c r="I171" s="38">
        <v>1133</v>
      </c>
      <c r="J171" s="38">
        <v>600</v>
      </c>
      <c r="K171" s="38">
        <v>416</v>
      </c>
      <c r="L171" s="38">
        <v>600</v>
      </c>
      <c r="M171" s="38">
        <v>250</v>
      </c>
      <c r="N171" s="38">
        <v>600</v>
      </c>
      <c r="O171" s="38">
        <v>250</v>
      </c>
      <c r="P171" s="38">
        <v>600</v>
      </c>
      <c r="Q171" s="38">
        <v>979</v>
      </c>
      <c r="R171" s="38">
        <v>600</v>
      </c>
      <c r="S171" s="38">
        <v>275</v>
      </c>
      <c r="T171" s="38">
        <v>600</v>
      </c>
      <c r="U171" s="38">
        <v>275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16">
        <f>SUM(AB171-Z171)</f>
        <v>0</v>
      </c>
      <c r="AD171" s="31"/>
    </row>
    <row r="172" spans="1:30" ht="12" customHeight="1">
      <c r="A172" s="25">
        <v>2009</v>
      </c>
      <c r="B172" s="26" t="s">
        <v>152</v>
      </c>
      <c r="C172" s="38">
        <v>4565</v>
      </c>
      <c r="D172" s="38">
        <v>6500</v>
      </c>
      <c r="E172" s="38">
        <v>8491</v>
      </c>
      <c r="F172" s="38">
        <v>4500</v>
      </c>
      <c r="G172" s="38">
        <v>1570</v>
      </c>
      <c r="H172" s="38">
        <v>4500</v>
      </c>
      <c r="I172" s="38">
        <v>4270</v>
      </c>
      <c r="J172" s="38">
        <v>1000</v>
      </c>
      <c r="K172" s="38">
        <v>1188</v>
      </c>
      <c r="L172" s="38">
        <v>1000</v>
      </c>
      <c r="M172" s="38">
        <v>707</v>
      </c>
      <c r="N172" s="38">
        <v>1000</v>
      </c>
      <c r="O172" s="38">
        <v>669</v>
      </c>
      <c r="P172" s="38">
        <v>1000</v>
      </c>
      <c r="Q172" s="38">
        <v>468</v>
      </c>
      <c r="R172" s="38">
        <v>1000</v>
      </c>
      <c r="S172" s="38">
        <v>338</v>
      </c>
      <c r="T172" s="38">
        <v>1000</v>
      </c>
      <c r="U172" s="38">
        <v>442</v>
      </c>
      <c r="V172" s="38">
        <v>500</v>
      </c>
      <c r="W172" s="38">
        <v>160</v>
      </c>
      <c r="X172" s="38">
        <v>500</v>
      </c>
      <c r="Y172" s="38">
        <v>2918</v>
      </c>
      <c r="Z172" s="38">
        <v>500</v>
      </c>
      <c r="AA172" s="38">
        <v>500</v>
      </c>
      <c r="AB172" s="38">
        <v>500</v>
      </c>
      <c r="AC172" s="16">
        <f>SUM(AB172-Z172)</f>
        <v>0</v>
      </c>
      <c r="AD172" s="31">
        <f>SUM(AC172/Z172)</f>
        <v>0</v>
      </c>
    </row>
    <row r="173" spans="1:30" s="33" customFormat="1" ht="12" customHeight="1">
      <c r="A173" s="32">
        <v>130</v>
      </c>
      <c r="B173" s="26" t="s">
        <v>49</v>
      </c>
      <c r="C173" s="37">
        <f>SUM(C170:C172)</f>
        <v>7254</v>
      </c>
      <c r="D173" s="37">
        <f aca="true" t="shared" si="127" ref="D173:O173">SUM(D170:D172)</f>
        <v>10500</v>
      </c>
      <c r="E173" s="37">
        <f t="shared" si="127"/>
        <v>11434</v>
      </c>
      <c r="F173" s="37">
        <f t="shared" si="127"/>
        <v>8500</v>
      </c>
      <c r="G173" s="37">
        <f t="shared" si="127"/>
        <v>4778</v>
      </c>
      <c r="H173" s="37">
        <f t="shared" si="127"/>
        <v>8500</v>
      </c>
      <c r="I173" s="37">
        <f t="shared" si="127"/>
        <v>6418</v>
      </c>
      <c r="J173" s="37">
        <f t="shared" si="127"/>
        <v>4100</v>
      </c>
      <c r="K173" s="37">
        <f t="shared" si="127"/>
        <v>2513</v>
      </c>
      <c r="L173" s="37">
        <f t="shared" si="127"/>
        <v>4100</v>
      </c>
      <c r="M173" s="37">
        <f t="shared" si="127"/>
        <v>957</v>
      </c>
      <c r="N173" s="37">
        <f t="shared" si="127"/>
        <v>4100</v>
      </c>
      <c r="O173" s="37">
        <f t="shared" si="127"/>
        <v>2105</v>
      </c>
      <c r="P173" s="37">
        <f aca="true" t="shared" si="128" ref="P173:Z173">SUM(P170:P172)</f>
        <v>4100</v>
      </c>
      <c r="Q173" s="37">
        <f t="shared" si="128"/>
        <v>3950</v>
      </c>
      <c r="R173" s="37">
        <f t="shared" si="128"/>
        <v>4100</v>
      </c>
      <c r="S173" s="37">
        <f t="shared" si="128"/>
        <v>629</v>
      </c>
      <c r="T173" s="37">
        <f t="shared" si="128"/>
        <v>4100</v>
      </c>
      <c r="U173" s="37">
        <f t="shared" si="128"/>
        <v>1230</v>
      </c>
      <c r="V173" s="37">
        <f t="shared" si="128"/>
        <v>2500</v>
      </c>
      <c r="W173" s="37">
        <f t="shared" si="128"/>
        <v>160</v>
      </c>
      <c r="X173" s="37">
        <f t="shared" si="128"/>
        <v>500</v>
      </c>
      <c r="Y173" s="37">
        <f t="shared" si="128"/>
        <v>2918</v>
      </c>
      <c r="Z173" s="37">
        <f t="shared" si="128"/>
        <v>500</v>
      </c>
      <c r="AA173" s="37">
        <f>SUM(AA170:AA172)</f>
        <v>500</v>
      </c>
      <c r="AB173" s="37">
        <f>SUM(AB170:AB172)</f>
        <v>500</v>
      </c>
      <c r="AC173" s="21">
        <f>SUM(AB173-Z173)</f>
        <v>0</v>
      </c>
      <c r="AD173" s="34">
        <f>SUM(AC173/Z173)</f>
        <v>0</v>
      </c>
    </row>
    <row r="174" spans="1:30" ht="12" customHeight="1">
      <c r="A174" s="3">
        <v>135</v>
      </c>
      <c r="B174" s="30" t="s">
        <v>153</v>
      </c>
      <c r="C174" s="3" t="s">
        <v>1</v>
      </c>
      <c r="D174" s="6" t="s">
        <v>2</v>
      </c>
      <c r="E174" s="6" t="s">
        <v>1</v>
      </c>
      <c r="F174" s="6" t="s">
        <v>2</v>
      </c>
      <c r="G174" s="6" t="s">
        <v>1</v>
      </c>
      <c r="H174" s="6" t="s">
        <v>2</v>
      </c>
      <c r="I174" s="6" t="s">
        <v>1</v>
      </c>
      <c r="J174" s="6" t="s">
        <v>2</v>
      </c>
      <c r="K174" s="6" t="s">
        <v>1</v>
      </c>
      <c r="L174" s="6" t="s">
        <v>2</v>
      </c>
      <c r="M174" s="6" t="s">
        <v>1</v>
      </c>
      <c r="N174" s="6" t="s">
        <v>2</v>
      </c>
      <c r="O174" s="6" t="s">
        <v>1</v>
      </c>
      <c r="P174" s="6" t="s">
        <v>2</v>
      </c>
      <c r="Q174" s="6" t="s">
        <v>42</v>
      </c>
      <c r="R174" s="6" t="s">
        <v>2</v>
      </c>
      <c r="S174" s="6" t="s">
        <v>1</v>
      </c>
      <c r="T174" s="6" t="s">
        <v>2</v>
      </c>
      <c r="U174" s="6" t="s">
        <v>42</v>
      </c>
      <c r="V174" s="6" t="s">
        <v>2</v>
      </c>
      <c r="W174" s="6" t="s">
        <v>1</v>
      </c>
      <c r="X174" s="6" t="s">
        <v>2</v>
      </c>
      <c r="Y174" s="6" t="s">
        <v>1</v>
      </c>
      <c r="Z174" s="6" t="s">
        <v>2</v>
      </c>
      <c r="AA174" s="6" t="s">
        <v>43</v>
      </c>
      <c r="AB174" s="6" t="s">
        <v>2</v>
      </c>
      <c r="AC174" s="6" t="s">
        <v>3</v>
      </c>
      <c r="AD174" s="7" t="s">
        <v>4</v>
      </c>
    </row>
    <row r="175" spans="1:30" ht="12" customHeight="1">
      <c r="A175" s="3"/>
      <c r="B175" s="30"/>
      <c r="C175" s="3" t="s">
        <v>5</v>
      </c>
      <c r="D175" s="6" t="s">
        <v>6</v>
      </c>
      <c r="E175" s="6" t="s">
        <v>6</v>
      </c>
      <c r="F175" s="6" t="s">
        <v>7</v>
      </c>
      <c r="G175" s="6" t="s">
        <v>7</v>
      </c>
      <c r="H175" s="6" t="s">
        <v>8</v>
      </c>
      <c r="I175" s="6" t="s">
        <v>8</v>
      </c>
      <c r="J175" s="6" t="s">
        <v>9</v>
      </c>
      <c r="K175" s="6" t="s">
        <v>9</v>
      </c>
      <c r="L175" s="6" t="s">
        <v>10</v>
      </c>
      <c r="M175" s="6" t="s">
        <v>10</v>
      </c>
      <c r="N175" s="6" t="s">
        <v>44</v>
      </c>
      <c r="O175" s="6" t="s">
        <v>11</v>
      </c>
      <c r="P175" s="6" t="s">
        <v>45</v>
      </c>
      <c r="Q175" s="6" t="s">
        <v>45</v>
      </c>
      <c r="R175" s="6" t="s">
        <v>46</v>
      </c>
      <c r="S175" s="6" t="s">
        <v>13</v>
      </c>
      <c r="T175" s="6" t="s">
        <v>14</v>
      </c>
      <c r="U175" s="6" t="s">
        <v>14</v>
      </c>
      <c r="V175" s="6" t="s">
        <v>15</v>
      </c>
      <c r="W175" s="6" t="s">
        <v>15</v>
      </c>
      <c r="X175" s="6" t="s">
        <v>16</v>
      </c>
      <c r="Y175" s="6" t="s">
        <v>16</v>
      </c>
      <c r="Z175" s="6" t="s">
        <v>17</v>
      </c>
      <c r="AA175" s="6" t="s">
        <v>17</v>
      </c>
      <c r="AB175" s="6" t="s">
        <v>402</v>
      </c>
      <c r="AC175" s="6" t="s">
        <v>400</v>
      </c>
      <c r="AD175" s="7" t="s">
        <v>400</v>
      </c>
    </row>
    <row r="176" spans="1:30" ht="12" customHeight="1">
      <c r="A176" s="25">
        <v>2010</v>
      </c>
      <c r="B176" s="26" t="s">
        <v>154</v>
      </c>
      <c r="C176" s="38">
        <v>42260</v>
      </c>
      <c r="D176" s="38">
        <v>45000</v>
      </c>
      <c r="E176" s="38">
        <v>41677</v>
      </c>
      <c r="F176" s="38">
        <v>45000</v>
      </c>
      <c r="G176" s="38">
        <v>24996</v>
      </c>
      <c r="H176" s="38">
        <v>40000</v>
      </c>
      <c r="I176" s="38">
        <v>32896</v>
      </c>
      <c r="J176" s="38">
        <v>35000</v>
      </c>
      <c r="K176" s="38">
        <v>39714</v>
      </c>
      <c r="L176" s="38">
        <v>35000</v>
      </c>
      <c r="M176" s="38">
        <v>37610</v>
      </c>
      <c r="N176" s="38">
        <v>40000</v>
      </c>
      <c r="O176" s="38">
        <v>37210</v>
      </c>
      <c r="P176" s="38">
        <v>40000</v>
      </c>
      <c r="Q176" s="38">
        <v>50869</v>
      </c>
      <c r="R176" s="38">
        <v>41000</v>
      </c>
      <c r="S176" s="38">
        <v>24260</v>
      </c>
      <c r="T176" s="38">
        <v>41000</v>
      </c>
      <c r="U176" s="38">
        <v>17100</v>
      </c>
      <c r="V176" s="38">
        <v>30000</v>
      </c>
      <c r="W176" s="38">
        <v>23167</v>
      </c>
      <c r="X176" s="38">
        <v>25000</v>
      </c>
      <c r="Y176" s="38">
        <v>39713</v>
      </c>
      <c r="Z176" s="38">
        <v>25000</v>
      </c>
      <c r="AA176" s="38">
        <v>32000</v>
      </c>
      <c r="AB176" s="38">
        <v>25000</v>
      </c>
      <c r="AC176" s="16">
        <f>SUM(AB176-Z176)</f>
        <v>0</v>
      </c>
      <c r="AD176" s="31">
        <f>SUM(AC176/Z176)</f>
        <v>0</v>
      </c>
    </row>
    <row r="177" spans="1:30" ht="12" customHeight="1">
      <c r="A177" s="25">
        <v>2011</v>
      </c>
      <c r="B177" s="26" t="s">
        <v>155</v>
      </c>
      <c r="C177" s="38">
        <v>18821</v>
      </c>
      <c r="D177" s="38">
        <v>23000</v>
      </c>
      <c r="E177" s="38">
        <v>24193</v>
      </c>
      <c r="F177" s="38">
        <v>23000</v>
      </c>
      <c r="G177" s="38">
        <v>22417</v>
      </c>
      <c r="H177" s="38">
        <v>23000</v>
      </c>
      <c r="I177" s="38">
        <v>27219</v>
      </c>
      <c r="J177" s="38">
        <v>23000</v>
      </c>
      <c r="K177" s="38">
        <v>21785</v>
      </c>
      <c r="L177" s="38">
        <v>23000</v>
      </c>
      <c r="M177" s="38">
        <v>23200</v>
      </c>
      <c r="N177" s="38">
        <v>23500</v>
      </c>
      <c r="O177" s="38">
        <v>26000</v>
      </c>
      <c r="P177" s="38">
        <v>23500</v>
      </c>
      <c r="Q177" s="38">
        <v>21000</v>
      </c>
      <c r="R177" s="38">
        <v>24000</v>
      </c>
      <c r="S177" s="38">
        <v>30800</v>
      </c>
      <c r="T177" s="38">
        <v>25000</v>
      </c>
      <c r="U177" s="38">
        <v>25900</v>
      </c>
      <c r="V177" s="38">
        <v>28000</v>
      </c>
      <c r="W177" s="38">
        <v>27800</v>
      </c>
      <c r="X177" s="38">
        <v>28000</v>
      </c>
      <c r="Y177" s="38">
        <v>33800</v>
      </c>
      <c r="Z177" s="38">
        <v>29400</v>
      </c>
      <c r="AA177" s="38">
        <v>29400</v>
      </c>
      <c r="AB177" s="38">
        <v>30000</v>
      </c>
      <c r="AC177" s="16">
        <f>SUM(AB177-Z177)</f>
        <v>600</v>
      </c>
      <c r="AD177" s="31">
        <f>SUM(AC177/Z177)</f>
        <v>0.02040816326530612</v>
      </c>
    </row>
    <row r="178" spans="1:30" s="33" customFormat="1" ht="12" customHeight="1">
      <c r="A178" s="32">
        <v>135</v>
      </c>
      <c r="B178" s="26" t="s">
        <v>50</v>
      </c>
      <c r="C178" s="37">
        <f aca="true" t="shared" si="129" ref="C178:Z178">SUM(C176:C177)</f>
        <v>61081</v>
      </c>
      <c r="D178" s="37">
        <f t="shared" si="129"/>
        <v>68000</v>
      </c>
      <c r="E178" s="37">
        <f t="shared" si="129"/>
        <v>65870</v>
      </c>
      <c r="F178" s="37">
        <f t="shared" si="129"/>
        <v>68000</v>
      </c>
      <c r="G178" s="37">
        <f>SUM(G176:G177)</f>
        <v>47413</v>
      </c>
      <c r="H178" s="37">
        <f t="shared" si="129"/>
        <v>63000</v>
      </c>
      <c r="I178" s="37">
        <f t="shared" si="129"/>
        <v>60115</v>
      </c>
      <c r="J178" s="37">
        <f t="shared" si="129"/>
        <v>58000</v>
      </c>
      <c r="K178" s="37">
        <f t="shared" si="129"/>
        <v>61499</v>
      </c>
      <c r="L178" s="37">
        <f t="shared" si="129"/>
        <v>58000</v>
      </c>
      <c r="M178" s="37">
        <f t="shared" si="129"/>
        <v>60810</v>
      </c>
      <c r="N178" s="37">
        <f t="shared" si="129"/>
        <v>63500</v>
      </c>
      <c r="O178" s="37">
        <f t="shared" si="129"/>
        <v>63210</v>
      </c>
      <c r="P178" s="37">
        <f t="shared" si="129"/>
        <v>63500</v>
      </c>
      <c r="Q178" s="37">
        <f t="shared" si="129"/>
        <v>71869</v>
      </c>
      <c r="R178" s="37">
        <f t="shared" si="129"/>
        <v>65000</v>
      </c>
      <c r="S178" s="37">
        <f t="shared" si="129"/>
        <v>55060</v>
      </c>
      <c r="T178" s="37">
        <f t="shared" si="129"/>
        <v>66000</v>
      </c>
      <c r="U178" s="37">
        <f t="shared" si="129"/>
        <v>43000</v>
      </c>
      <c r="V178" s="37">
        <f t="shared" si="129"/>
        <v>58000</v>
      </c>
      <c r="W178" s="37">
        <f t="shared" si="129"/>
        <v>50967</v>
      </c>
      <c r="X178" s="37">
        <f t="shared" si="129"/>
        <v>53000</v>
      </c>
      <c r="Y178" s="37">
        <f t="shared" si="129"/>
        <v>73513</v>
      </c>
      <c r="Z178" s="37">
        <f t="shared" si="129"/>
        <v>54400</v>
      </c>
      <c r="AA178" s="37">
        <f>SUM(AA176:AA177)</f>
        <v>61400</v>
      </c>
      <c r="AB178" s="37">
        <f>SUM(AB176:AB177)</f>
        <v>55000</v>
      </c>
      <c r="AC178" s="21">
        <f>SUM(AB178-Z178)</f>
        <v>600</v>
      </c>
      <c r="AD178" s="34">
        <f>SUM(AC178/Z178)</f>
        <v>0.011029411764705883</v>
      </c>
    </row>
    <row r="179" spans="1:30" ht="12" customHeight="1">
      <c r="A179" s="32"/>
      <c r="C179" s="37"/>
      <c r="AC179" s="28">
        <f>SUM(Z179-X179)</f>
        <v>0</v>
      </c>
      <c r="AD179" s="31"/>
    </row>
    <row r="180" spans="1:30" ht="12" customHeight="1">
      <c r="A180" s="3">
        <v>140</v>
      </c>
      <c r="B180" s="30" t="s">
        <v>51</v>
      </c>
      <c r="C180" s="3" t="s">
        <v>1</v>
      </c>
      <c r="D180" s="6" t="s">
        <v>2</v>
      </c>
      <c r="E180" s="6" t="s">
        <v>1</v>
      </c>
      <c r="F180" s="6" t="s">
        <v>2</v>
      </c>
      <c r="G180" s="6" t="s">
        <v>1</v>
      </c>
      <c r="H180" s="6" t="s">
        <v>2</v>
      </c>
      <c r="I180" s="6" t="s">
        <v>1</v>
      </c>
      <c r="J180" s="6" t="s">
        <v>2</v>
      </c>
      <c r="K180" s="6" t="s">
        <v>1</v>
      </c>
      <c r="L180" s="6" t="s">
        <v>2</v>
      </c>
      <c r="M180" s="6" t="s">
        <v>1</v>
      </c>
      <c r="N180" s="6" t="s">
        <v>2</v>
      </c>
      <c r="O180" s="6" t="s">
        <v>1</v>
      </c>
      <c r="P180" s="6" t="s">
        <v>2</v>
      </c>
      <c r="Q180" s="6" t="s">
        <v>42</v>
      </c>
      <c r="R180" s="6" t="s">
        <v>2</v>
      </c>
      <c r="S180" s="6" t="s">
        <v>1</v>
      </c>
      <c r="T180" s="6" t="s">
        <v>2</v>
      </c>
      <c r="U180" s="6" t="s">
        <v>42</v>
      </c>
      <c r="V180" s="6" t="s">
        <v>2</v>
      </c>
      <c r="W180" s="6" t="s">
        <v>1</v>
      </c>
      <c r="X180" s="6" t="s">
        <v>2</v>
      </c>
      <c r="Y180" s="6" t="s">
        <v>1</v>
      </c>
      <c r="Z180" s="6" t="s">
        <v>2</v>
      </c>
      <c r="AA180" s="6" t="s">
        <v>43</v>
      </c>
      <c r="AB180" s="6" t="s">
        <v>2</v>
      </c>
      <c r="AC180" s="6" t="s">
        <v>3</v>
      </c>
      <c r="AD180" s="7" t="s">
        <v>4</v>
      </c>
    </row>
    <row r="181" spans="1:30" ht="12" customHeight="1">
      <c r="A181" s="3"/>
      <c r="B181" s="30"/>
      <c r="C181" s="3" t="s">
        <v>5</v>
      </c>
      <c r="D181" s="6" t="s">
        <v>6</v>
      </c>
      <c r="E181" s="6" t="s">
        <v>6</v>
      </c>
      <c r="F181" s="6" t="s">
        <v>7</v>
      </c>
      <c r="G181" s="6" t="s">
        <v>7</v>
      </c>
      <c r="H181" s="6" t="s">
        <v>8</v>
      </c>
      <c r="I181" s="6" t="s">
        <v>8</v>
      </c>
      <c r="J181" s="6" t="s">
        <v>9</v>
      </c>
      <c r="K181" s="6" t="s">
        <v>9</v>
      </c>
      <c r="L181" s="6" t="s">
        <v>10</v>
      </c>
      <c r="M181" s="6" t="s">
        <v>10</v>
      </c>
      <c r="N181" s="6" t="s">
        <v>44</v>
      </c>
      <c r="O181" s="6" t="s">
        <v>11</v>
      </c>
      <c r="P181" s="6" t="s">
        <v>45</v>
      </c>
      <c r="Q181" s="6" t="s">
        <v>45</v>
      </c>
      <c r="R181" s="6" t="s">
        <v>46</v>
      </c>
      <c r="S181" s="6" t="s">
        <v>13</v>
      </c>
      <c r="T181" s="6" t="s">
        <v>14</v>
      </c>
      <c r="U181" s="6" t="s">
        <v>14</v>
      </c>
      <c r="V181" s="6" t="s">
        <v>15</v>
      </c>
      <c r="W181" s="6" t="s">
        <v>15</v>
      </c>
      <c r="X181" s="6" t="s">
        <v>16</v>
      </c>
      <c r="Y181" s="6" t="s">
        <v>16</v>
      </c>
      <c r="Z181" s="6" t="s">
        <v>17</v>
      </c>
      <c r="AA181" s="6" t="s">
        <v>17</v>
      </c>
      <c r="AB181" s="6" t="s">
        <v>402</v>
      </c>
      <c r="AC181" s="6" t="s">
        <v>400</v>
      </c>
      <c r="AD181" s="7" t="s">
        <v>400</v>
      </c>
    </row>
    <row r="182" spans="1:30" s="33" customFormat="1" ht="12" customHeight="1">
      <c r="A182" s="25">
        <v>1002</v>
      </c>
      <c r="B182" s="26" t="s">
        <v>93</v>
      </c>
      <c r="C182" s="38">
        <v>4561</v>
      </c>
      <c r="D182" s="38">
        <v>4405</v>
      </c>
      <c r="E182" s="38">
        <v>3089</v>
      </c>
      <c r="F182" s="38">
        <v>5365</v>
      </c>
      <c r="G182" s="38">
        <v>3417</v>
      </c>
      <c r="H182" s="38">
        <v>4285</v>
      </c>
      <c r="I182" s="38">
        <v>4368</v>
      </c>
      <c r="J182" s="38">
        <v>6020</v>
      </c>
      <c r="K182" s="38">
        <v>4120</v>
      </c>
      <c r="L182" s="38">
        <v>3828</v>
      </c>
      <c r="M182" s="38">
        <v>4065</v>
      </c>
      <c r="N182" s="38">
        <v>5971</v>
      </c>
      <c r="O182" s="38">
        <v>4258</v>
      </c>
      <c r="P182" s="38">
        <v>6579</v>
      </c>
      <c r="Q182" s="38">
        <v>4830</v>
      </c>
      <c r="R182" s="38">
        <v>5766</v>
      </c>
      <c r="S182" s="38">
        <v>4986</v>
      </c>
      <c r="T182" s="28">
        <v>8765</v>
      </c>
      <c r="U182" s="28">
        <v>16722</v>
      </c>
      <c r="V182" s="28">
        <v>22435</v>
      </c>
      <c r="W182" s="28">
        <v>8210</v>
      </c>
      <c r="X182" s="28">
        <v>14550</v>
      </c>
      <c r="Y182" s="28">
        <v>8144</v>
      </c>
      <c r="Z182" s="28">
        <v>19445</v>
      </c>
      <c r="AA182" s="28">
        <v>19445</v>
      </c>
      <c r="AB182" s="28">
        <v>26830</v>
      </c>
      <c r="AC182" s="16">
        <f aca="true" t="shared" si="130" ref="AC182:AC190">SUM(AB182-Z182)</f>
        <v>7385</v>
      </c>
      <c r="AD182" s="31">
        <f aca="true" t="shared" si="131" ref="AD182:AD190">SUM(AC182/Z182)</f>
        <v>0.37978914888146054</v>
      </c>
    </row>
    <row r="183" spans="1:30" ht="12" customHeight="1">
      <c r="A183" s="25">
        <v>1020</v>
      </c>
      <c r="B183" s="26" t="s">
        <v>95</v>
      </c>
      <c r="C183" s="38">
        <v>348</v>
      </c>
      <c r="D183" s="38">
        <v>290</v>
      </c>
      <c r="E183" s="38">
        <v>236</v>
      </c>
      <c r="F183" s="38">
        <v>386</v>
      </c>
      <c r="G183" s="38">
        <v>249</v>
      </c>
      <c r="H183" s="38">
        <v>280</v>
      </c>
      <c r="I183" s="38">
        <v>397</v>
      </c>
      <c r="J183" s="38">
        <v>412</v>
      </c>
      <c r="K183" s="38">
        <v>311</v>
      </c>
      <c r="L183" s="38">
        <v>293</v>
      </c>
      <c r="M183" s="38">
        <v>355</v>
      </c>
      <c r="N183" s="38">
        <v>457</v>
      </c>
      <c r="O183" s="38">
        <v>180</v>
      </c>
      <c r="P183" s="38">
        <v>503</v>
      </c>
      <c r="Q183" s="38">
        <v>342</v>
      </c>
      <c r="R183" s="38">
        <v>441</v>
      </c>
      <c r="S183" s="38">
        <v>370</v>
      </c>
      <c r="T183" s="28">
        <v>670.56</v>
      </c>
      <c r="U183" s="28">
        <v>803</v>
      </c>
      <c r="V183" s="28">
        <v>1717</v>
      </c>
      <c r="W183" s="28">
        <v>589</v>
      </c>
      <c r="X183" s="28">
        <v>1113</v>
      </c>
      <c r="Y183" s="28">
        <v>449</v>
      </c>
      <c r="Z183" s="28">
        <v>1488</v>
      </c>
      <c r="AA183" s="28">
        <v>1488</v>
      </c>
      <c r="AB183" s="28">
        <v>2052</v>
      </c>
      <c r="AC183" s="16">
        <f t="shared" si="130"/>
        <v>564</v>
      </c>
      <c r="AD183" s="31">
        <f t="shared" si="131"/>
        <v>0.3790322580645161</v>
      </c>
    </row>
    <row r="184" spans="1:30" s="33" customFormat="1" ht="12" customHeight="1">
      <c r="A184" s="32"/>
      <c r="B184" s="26" t="s">
        <v>133</v>
      </c>
      <c r="C184" s="37">
        <f aca="true" t="shared" si="132" ref="C184:H184">SUM(C182:C183)</f>
        <v>4909</v>
      </c>
      <c r="D184" s="37">
        <f t="shared" si="132"/>
        <v>4695</v>
      </c>
      <c r="E184" s="37">
        <f t="shared" si="132"/>
        <v>3325</v>
      </c>
      <c r="F184" s="37">
        <f t="shared" si="132"/>
        <v>5751</v>
      </c>
      <c r="G184" s="37">
        <f>SUM(G182:G183)</f>
        <v>3666</v>
      </c>
      <c r="H184" s="37">
        <f t="shared" si="132"/>
        <v>4565</v>
      </c>
      <c r="I184" s="37">
        <f>SUM(I182:I183)</f>
        <v>4765</v>
      </c>
      <c r="J184" s="37">
        <v>6432</v>
      </c>
      <c r="K184" s="37">
        <f aca="true" t="shared" si="133" ref="K184:Q184">SUM(K182:K183)</f>
        <v>4431</v>
      </c>
      <c r="L184" s="37">
        <f t="shared" si="133"/>
        <v>4121</v>
      </c>
      <c r="M184" s="37">
        <f t="shared" si="133"/>
        <v>4420</v>
      </c>
      <c r="N184" s="37">
        <f t="shared" si="133"/>
        <v>6428</v>
      </c>
      <c r="O184" s="37">
        <f t="shared" si="133"/>
        <v>4438</v>
      </c>
      <c r="P184" s="37">
        <f t="shared" si="133"/>
        <v>7082</v>
      </c>
      <c r="Q184" s="37">
        <f t="shared" si="133"/>
        <v>5172</v>
      </c>
      <c r="R184" s="37">
        <f>SUM(R182:R183)</f>
        <v>6207</v>
      </c>
      <c r="S184" s="37">
        <f>SUM(S182:S183)</f>
        <v>5356</v>
      </c>
      <c r="T184" s="4">
        <v>9435.56</v>
      </c>
      <c r="U184" s="4">
        <f aca="true" t="shared" si="134" ref="U184:Z184">SUM(U182:U183)</f>
        <v>17525</v>
      </c>
      <c r="V184" s="4">
        <f t="shared" si="134"/>
        <v>24152</v>
      </c>
      <c r="W184" s="4">
        <f t="shared" si="134"/>
        <v>8799</v>
      </c>
      <c r="X184" s="4">
        <f t="shared" si="134"/>
        <v>15663</v>
      </c>
      <c r="Y184" s="4">
        <f t="shared" si="134"/>
        <v>8593</v>
      </c>
      <c r="Z184" s="4">
        <f t="shared" si="134"/>
        <v>20933</v>
      </c>
      <c r="AA184" s="4">
        <f>SUM(AA182:AA183)</f>
        <v>20933</v>
      </c>
      <c r="AB184" s="4">
        <f>SUM(AB182:AB183)</f>
        <v>28882</v>
      </c>
      <c r="AC184" s="21">
        <f t="shared" si="130"/>
        <v>7949</v>
      </c>
      <c r="AD184" s="34">
        <f t="shared" si="131"/>
        <v>0.3797353461042373</v>
      </c>
    </row>
    <row r="185" spans="1:30" ht="12" customHeight="1">
      <c r="A185" s="25">
        <v>2004</v>
      </c>
      <c r="B185" s="26" t="s">
        <v>100</v>
      </c>
      <c r="C185" s="38">
        <v>716</v>
      </c>
      <c r="D185" s="38">
        <v>820</v>
      </c>
      <c r="E185" s="38">
        <v>884</v>
      </c>
      <c r="F185" s="38">
        <v>1200</v>
      </c>
      <c r="G185" s="38">
        <v>880</v>
      </c>
      <c r="H185" s="38">
        <v>870</v>
      </c>
      <c r="I185" s="38">
        <v>947</v>
      </c>
      <c r="J185" s="38">
        <v>990</v>
      </c>
      <c r="K185" s="38">
        <v>4697</v>
      </c>
      <c r="L185" s="38">
        <v>2271</v>
      </c>
      <c r="M185" s="38">
        <v>2967</v>
      </c>
      <c r="N185" s="38">
        <v>3700</v>
      </c>
      <c r="O185" s="38">
        <v>2393</v>
      </c>
      <c r="P185" s="38">
        <v>4700</v>
      </c>
      <c r="Q185" s="38">
        <v>3345</v>
      </c>
      <c r="R185" s="38">
        <v>3875</v>
      </c>
      <c r="S185" s="38">
        <v>4496</v>
      </c>
      <c r="T185" s="28">
        <v>6200</v>
      </c>
      <c r="U185" s="28">
        <v>6435</v>
      </c>
      <c r="V185" s="28">
        <v>2600</v>
      </c>
      <c r="W185" s="28">
        <v>3365</v>
      </c>
      <c r="X185" s="28">
        <v>3140</v>
      </c>
      <c r="Y185" s="28">
        <v>2185</v>
      </c>
      <c r="Z185" s="28">
        <v>3960</v>
      </c>
      <c r="AA185" s="28">
        <v>3960</v>
      </c>
      <c r="AB185" s="28">
        <v>5900</v>
      </c>
      <c r="AC185" s="16">
        <f t="shared" si="130"/>
        <v>1940</v>
      </c>
      <c r="AD185" s="31">
        <f t="shared" si="131"/>
        <v>0.4898989898989899</v>
      </c>
    </row>
    <row r="186" spans="1:30" ht="12" customHeight="1">
      <c r="A186" s="25">
        <v>2010</v>
      </c>
      <c r="B186" s="26" t="s">
        <v>106</v>
      </c>
      <c r="C186" s="38">
        <v>0</v>
      </c>
      <c r="D186" s="38">
        <v>1300</v>
      </c>
      <c r="E186" s="38">
        <v>956</v>
      </c>
      <c r="F186" s="38">
        <v>1670</v>
      </c>
      <c r="G186" s="38">
        <v>860</v>
      </c>
      <c r="H186" s="38">
        <v>1060</v>
      </c>
      <c r="I186" s="38">
        <v>1007</v>
      </c>
      <c r="J186" s="38">
        <v>2130</v>
      </c>
      <c r="K186" s="38">
        <v>521</v>
      </c>
      <c r="L186" s="38">
        <v>1150</v>
      </c>
      <c r="M186" s="38">
        <v>537.33</v>
      </c>
      <c r="N186" s="38">
        <v>850</v>
      </c>
      <c r="O186" s="38">
        <v>1577</v>
      </c>
      <c r="P186" s="38">
        <v>900</v>
      </c>
      <c r="Q186" s="38">
        <v>465</v>
      </c>
      <c r="R186" s="38">
        <v>1950</v>
      </c>
      <c r="S186" s="38">
        <v>385</v>
      </c>
      <c r="T186" s="28">
        <v>1400</v>
      </c>
      <c r="U186" s="28">
        <v>2122</v>
      </c>
      <c r="V186" s="28">
        <v>5850</v>
      </c>
      <c r="W186" s="28">
        <v>5130</v>
      </c>
      <c r="X186" s="28">
        <v>4900</v>
      </c>
      <c r="Y186" s="28">
        <v>2608</v>
      </c>
      <c r="Z186" s="28">
        <v>4850</v>
      </c>
      <c r="AA186" s="28">
        <v>4850</v>
      </c>
      <c r="AB186" s="28">
        <v>5350</v>
      </c>
      <c r="AC186" s="16">
        <f t="shared" si="130"/>
        <v>500</v>
      </c>
      <c r="AD186" s="31">
        <f t="shared" si="131"/>
        <v>0.10309278350515463</v>
      </c>
    </row>
    <row r="187" spans="1:30" ht="12" customHeight="1">
      <c r="A187" s="25">
        <v>3001</v>
      </c>
      <c r="B187" s="26" t="s">
        <v>120</v>
      </c>
      <c r="C187" s="38">
        <v>269</v>
      </c>
      <c r="D187" s="38">
        <v>450</v>
      </c>
      <c r="E187" s="38">
        <v>69</v>
      </c>
      <c r="F187" s="38">
        <v>450</v>
      </c>
      <c r="G187" s="38">
        <v>380</v>
      </c>
      <c r="H187" s="38">
        <v>450</v>
      </c>
      <c r="I187" s="38">
        <v>195</v>
      </c>
      <c r="J187" s="38">
        <v>450</v>
      </c>
      <c r="K187" s="38">
        <v>350</v>
      </c>
      <c r="L187" s="38">
        <v>1430</v>
      </c>
      <c r="M187" s="38">
        <v>316</v>
      </c>
      <c r="N187" s="38">
        <v>350</v>
      </c>
      <c r="O187" s="38">
        <v>356</v>
      </c>
      <c r="P187" s="38">
        <v>350</v>
      </c>
      <c r="Q187" s="38">
        <v>349</v>
      </c>
      <c r="R187" s="38">
        <v>350</v>
      </c>
      <c r="S187" s="38">
        <v>427</v>
      </c>
      <c r="T187" s="28">
        <v>400</v>
      </c>
      <c r="U187" s="28">
        <v>940</v>
      </c>
      <c r="V187" s="28">
        <v>400</v>
      </c>
      <c r="W187" s="28">
        <v>295</v>
      </c>
      <c r="X187" s="28">
        <v>400</v>
      </c>
      <c r="Y187" s="28">
        <v>230</v>
      </c>
      <c r="Z187" s="28">
        <v>400</v>
      </c>
      <c r="AA187" s="28">
        <v>400</v>
      </c>
      <c r="AB187" s="28">
        <v>600</v>
      </c>
      <c r="AC187" s="16">
        <f t="shared" si="130"/>
        <v>200</v>
      </c>
      <c r="AD187" s="31">
        <f t="shared" si="131"/>
        <v>0.5</v>
      </c>
    </row>
    <row r="188" spans="1:30" ht="12" customHeight="1">
      <c r="A188" s="25">
        <v>4001</v>
      </c>
      <c r="B188" s="26" t="s">
        <v>126</v>
      </c>
      <c r="C188" s="38">
        <v>2719</v>
      </c>
      <c r="D188" s="38">
        <v>2300</v>
      </c>
      <c r="E188" s="38">
        <v>1132</v>
      </c>
      <c r="F188" s="38">
        <v>860</v>
      </c>
      <c r="G188" s="38">
        <v>770</v>
      </c>
      <c r="H188" s="38">
        <v>0</v>
      </c>
      <c r="I188" s="38"/>
      <c r="J188" s="38"/>
      <c r="K188" s="38"/>
      <c r="L188" s="38">
        <v>0</v>
      </c>
      <c r="M188" s="38"/>
      <c r="N188" s="38"/>
      <c r="O188" s="38"/>
      <c r="P188" s="38"/>
      <c r="Q188" s="38"/>
      <c r="R188" s="38"/>
      <c r="S188" s="38"/>
      <c r="T188" s="28"/>
      <c r="U188" s="28"/>
      <c r="V188" s="28"/>
      <c r="W188" s="28"/>
      <c r="X188" s="28"/>
      <c r="Y188" s="28"/>
      <c r="Z188" s="28"/>
      <c r="AA188" s="28"/>
      <c r="AB188" s="28"/>
      <c r="AC188" s="16">
        <f t="shared" si="130"/>
        <v>0</v>
      </c>
      <c r="AD188" s="31"/>
    </row>
    <row r="189" spans="1:30" s="33" customFormat="1" ht="12" customHeight="1">
      <c r="A189" s="32"/>
      <c r="B189" s="26" t="s">
        <v>141</v>
      </c>
      <c r="C189" s="37">
        <f aca="true" t="shared" si="135" ref="C189:H189">SUM(C185:C188)</f>
        <v>3704</v>
      </c>
      <c r="D189" s="37">
        <f t="shared" si="135"/>
        <v>4870</v>
      </c>
      <c r="E189" s="37">
        <f t="shared" si="135"/>
        <v>3041</v>
      </c>
      <c r="F189" s="37">
        <f t="shared" si="135"/>
        <v>4180</v>
      </c>
      <c r="G189" s="37">
        <f>SUM(G185:G188)</f>
        <v>2890</v>
      </c>
      <c r="H189" s="37">
        <f t="shared" si="135"/>
        <v>2380</v>
      </c>
      <c r="I189" s="37">
        <f aca="true" t="shared" si="136" ref="I189:Q189">SUM(I185:I188)</f>
        <v>2149</v>
      </c>
      <c r="J189" s="37">
        <f t="shared" si="136"/>
        <v>3570</v>
      </c>
      <c r="K189" s="37">
        <f t="shared" si="136"/>
        <v>5568</v>
      </c>
      <c r="L189" s="37">
        <f t="shared" si="136"/>
        <v>4851</v>
      </c>
      <c r="M189" s="37">
        <f t="shared" si="136"/>
        <v>3820.33</v>
      </c>
      <c r="N189" s="37">
        <f t="shared" si="136"/>
        <v>4900</v>
      </c>
      <c r="O189" s="37">
        <f t="shared" si="136"/>
        <v>4326</v>
      </c>
      <c r="P189" s="37">
        <f t="shared" si="136"/>
        <v>5950</v>
      </c>
      <c r="Q189" s="37">
        <f t="shared" si="136"/>
        <v>4159</v>
      </c>
      <c r="R189" s="37">
        <f>SUM(R185:R188)</f>
        <v>6175</v>
      </c>
      <c r="S189" s="37">
        <f>SUM(S185:S188)</f>
        <v>5308</v>
      </c>
      <c r="T189" s="4">
        <v>8000</v>
      </c>
      <c r="U189" s="4">
        <f aca="true" t="shared" si="137" ref="U189:Z189">SUM(U185:U188)</f>
        <v>9497</v>
      </c>
      <c r="V189" s="4">
        <f t="shared" si="137"/>
        <v>8850</v>
      </c>
      <c r="W189" s="4">
        <f t="shared" si="137"/>
        <v>8790</v>
      </c>
      <c r="X189" s="4">
        <f t="shared" si="137"/>
        <v>8440</v>
      </c>
      <c r="Y189" s="4">
        <f t="shared" si="137"/>
        <v>5023</v>
      </c>
      <c r="Z189" s="4">
        <f t="shared" si="137"/>
        <v>9210</v>
      </c>
      <c r="AA189" s="4">
        <f>SUM(AA185:AA188)</f>
        <v>9210</v>
      </c>
      <c r="AB189" s="4">
        <f>SUM(AB185:AB188)</f>
        <v>11850</v>
      </c>
      <c r="AC189" s="21">
        <f t="shared" si="130"/>
        <v>2640</v>
      </c>
      <c r="AD189" s="34">
        <f t="shared" si="131"/>
        <v>0.28664495114006516</v>
      </c>
    </row>
    <row r="190" spans="1:30" s="33" customFormat="1" ht="12" customHeight="1">
      <c r="A190" s="32">
        <v>140</v>
      </c>
      <c r="B190" s="26" t="s">
        <v>51</v>
      </c>
      <c r="C190" s="37">
        <f aca="true" t="shared" si="138" ref="C190:M190">SUM(C184+C189)</f>
        <v>8613</v>
      </c>
      <c r="D190" s="37">
        <f t="shared" si="138"/>
        <v>9565</v>
      </c>
      <c r="E190" s="37">
        <f t="shared" si="138"/>
        <v>6366</v>
      </c>
      <c r="F190" s="37">
        <f t="shared" si="138"/>
        <v>9931</v>
      </c>
      <c r="G190" s="37">
        <f t="shared" si="138"/>
        <v>6556</v>
      </c>
      <c r="H190" s="37">
        <f t="shared" si="138"/>
        <v>6945</v>
      </c>
      <c r="I190" s="37">
        <f t="shared" si="138"/>
        <v>6914</v>
      </c>
      <c r="J190" s="37">
        <f t="shared" si="138"/>
        <v>10002</v>
      </c>
      <c r="K190" s="37">
        <f t="shared" si="138"/>
        <v>9999</v>
      </c>
      <c r="L190" s="37">
        <f t="shared" si="138"/>
        <v>8972</v>
      </c>
      <c r="M190" s="37">
        <f t="shared" si="138"/>
        <v>8240.33</v>
      </c>
      <c r="N190" s="37">
        <v>11328</v>
      </c>
      <c r="O190" s="4">
        <f aca="true" t="shared" si="139" ref="O190:X190">SUM((O189+O184))</f>
        <v>8764</v>
      </c>
      <c r="P190" s="4">
        <f t="shared" si="139"/>
        <v>13032</v>
      </c>
      <c r="Q190" s="4">
        <f t="shared" si="139"/>
        <v>9331</v>
      </c>
      <c r="R190" s="4">
        <f t="shared" si="139"/>
        <v>12382</v>
      </c>
      <c r="S190" s="4">
        <f t="shared" si="139"/>
        <v>10664</v>
      </c>
      <c r="T190" s="4">
        <f t="shared" si="139"/>
        <v>17435.559999999998</v>
      </c>
      <c r="U190" s="4">
        <f t="shared" si="139"/>
        <v>27022</v>
      </c>
      <c r="V190" s="4">
        <f t="shared" si="139"/>
        <v>33002</v>
      </c>
      <c r="W190" s="4">
        <f t="shared" si="139"/>
        <v>17589</v>
      </c>
      <c r="X190" s="4">
        <f t="shared" si="139"/>
        <v>24103</v>
      </c>
      <c r="Y190" s="4">
        <f>SUM((Y189+Y184))</f>
        <v>13616</v>
      </c>
      <c r="Z190" s="4">
        <f>SUM((Z189+Z184))</f>
        <v>30143</v>
      </c>
      <c r="AA190" s="4">
        <f>SUM((AA189+AA184))</f>
        <v>30143</v>
      </c>
      <c r="AB190" s="4">
        <f>SUM((AB189+AB184))</f>
        <v>40732</v>
      </c>
      <c r="AC190" s="21">
        <f t="shared" si="130"/>
        <v>10589</v>
      </c>
      <c r="AD190" s="34">
        <f t="shared" si="131"/>
        <v>0.3512921739707395</v>
      </c>
    </row>
    <row r="191" spans="1:30" ht="12" customHeight="1">
      <c r="A191" s="3"/>
      <c r="B191" s="30"/>
      <c r="C191" s="3" t="s">
        <v>1</v>
      </c>
      <c r="D191" s="6" t="s">
        <v>2</v>
      </c>
      <c r="E191" s="6" t="s">
        <v>1</v>
      </c>
      <c r="F191" s="6" t="s">
        <v>2</v>
      </c>
      <c r="G191" s="6" t="s">
        <v>1</v>
      </c>
      <c r="H191" s="6" t="s">
        <v>2</v>
      </c>
      <c r="I191" s="6" t="s">
        <v>1</v>
      </c>
      <c r="J191" s="6" t="s">
        <v>2</v>
      </c>
      <c r="K191" s="6" t="s">
        <v>1</v>
      </c>
      <c r="L191" s="6" t="s">
        <v>2</v>
      </c>
      <c r="M191" s="6" t="s">
        <v>1</v>
      </c>
      <c r="N191" s="6" t="s">
        <v>2</v>
      </c>
      <c r="O191" s="6" t="s">
        <v>1</v>
      </c>
      <c r="P191" s="6" t="s">
        <v>2</v>
      </c>
      <c r="Q191" s="6" t="s">
        <v>42</v>
      </c>
      <c r="R191" s="6" t="s">
        <v>2</v>
      </c>
      <c r="S191" s="6" t="s">
        <v>1</v>
      </c>
      <c r="T191" s="6" t="s">
        <v>2</v>
      </c>
      <c r="U191" s="6" t="s">
        <v>42</v>
      </c>
      <c r="V191" s="6" t="s">
        <v>2</v>
      </c>
      <c r="W191" s="6" t="s">
        <v>1</v>
      </c>
      <c r="X191" s="6" t="s">
        <v>2</v>
      </c>
      <c r="Y191" s="6" t="s">
        <v>1</v>
      </c>
      <c r="Z191" s="6" t="s">
        <v>2</v>
      </c>
      <c r="AA191" s="6" t="s">
        <v>43</v>
      </c>
      <c r="AB191" s="6" t="s">
        <v>2</v>
      </c>
      <c r="AC191" s="6" t="s">
        <v>3</v>
      </c>
      <c r="AD191" s="7" t="s">
        <v>4</v>
      </c>
    </row>
    <row r="192" spans="1:30" ht="12" customHeight="1">
      <c r="A192" s="3">
        <v>150</v>
      </c>
      <c r="B192" s="30" t="s">
        <v>52</v>
      </c>
      <c r="C192" s="3" t="s">
        <v>5</v>
      </c>
      <c r="D192" s="6" t="s">
        <v>6</v>
      </c>
      <c r="E192" s="6" t="s">
        <v>6</v>
      </c>
      <c r="F192" s="6" t="s">
        <v>7</v>
      </c>
      <c r="G192" s="6" t="s">
        <v>7</v>
      </c>
      <c r="H192" s="6" t="s">
        <v>8</v>
      </c>
      <c r="I192" s="6" t="s">
        <v>8</v>
      </c>
      <c r="J192" s="6" t="s">
        <v>9</v>
      </c>
      <c r="K192" s="6" t="s">
        <v>9</v>
      </c>
      <c r="L192" s="6" t="s">
        <v>10</v>
      </c>
      <c r="M192" s="6" t="s">
        <v>10</v>
      </c>
      <c r="N192" s="6" t="s">
        <v>44</v>
      </c>
      <c r="O192" s="6" t="s">
        <v>11</v>
      </c>
      <c r="P192" s="6" t="s">
        <v>45</v>
      </c>
      <c r="Q192" s="6" t="s">
        <v>45</v>
      </c>
      <c r="R192" s="6" t="s">
        <v>46</v>
      </c>
      <c r="S192" s="6" t="s">
        <v>13</v>
      </c>
      <c r="T192" s="6" t="s">
        <v>14</v>
      </c>
      <c r="U192" s="6" t="s">
        <v>14</v>
      </c>
      <c r="V192" s="6" t="s">
        <v>15</v>
      </c>
      <c r="W192" s="6" t="s">
        <v>15</v>
      </c>
      <c r="X192" s="6" t="s">
        <v>16</v>
      </c>
      <c r="Y192" s="6" t="s">
        <v>16</v>
      </c>
      <c r="Z192" s="6" t="s">
        <v>17</v>
      </c>
      <c r="AA192" s="6" t="s">
        <v>17</v>
      </c>
      <c r="AB192" s="6" t="s">
        <v>402</v>
      </c>
      <c r="AC192" s="6" t="s">
        <v>400</v>
      </c>
      <c r="AD192" s="7" t="s">
        <v>400</v>
      </c>
    </row>
    <row r="193" spans="1:30" ht="12" customHeight="1">
      <c r="A193" s="25">
        <v>1002</v>
      </c>
      <c r="B193" s="26" t="s">
        <v>93</v>
      </c>
      <c r="C193" s="38">
        <v>1326</v>
      </c>
      <c r="D193" s="38">
        <v>1750</v>
      </c>
      <c r="E193" s="38">
        <v>3740</v>
      </c>
      <c r="F193" s="38">
        <v>2400</v>
      </c>
      <c r="G193" s="38">
        <v>1694</v>
      </c>
      <c r="H193" s="38">
        <v>2400</v>
      </c>
      <c r="I193" s="38">
        <v>1992</v>
      </c>
      <c r="J193" s="38">
        <v>2400</v>
      </c>
      <c r="K193" s="38">
        <v>706</v>
      </c>
      <c r="L193" s="38">
        <v>2400</v>
      </c>
      <c r="M193" s="38">
        <v>91</v>
      </c>
      <c r="N193" s="38">
        <v>2622</v>
      </c>
      <c r="O193" s="38">
        <v>0</v>
      </c>
      <c r="P193" s="38">
        <v>2622</v>
      </c>
      <c r="Q193" s="38">
        <v>0</v>
      </c>
      <c r="R193" s="38">
        <v>2622</v>
      </c>
      <c r="S193" s="38">
        <v>1196</v>
      </c>
      <c r="T193" s="38">
        <v>2622</v>
      </c>
      <c r="U193" s="38">
        <v>1397</v>
      </c>
      <c r="V193" s="38">
        <v>2000</v>
      </c>
      <c r="W193" s="38">
        <v>1394</v>
      </c>
      <c r="X193" s="38">
        <v>1700</v>
      </c>
      <c r="Y193" s="38">
        <v>1150</v>
      </c>
      <c r="Z193" s="38">
        <v>1700</v>
      </c>
      <c r="AA193" s="38">
        <v>1700</v>
      </c>
      <c r="AB193" s="38">
        <v>1500</v>
      </c>
      <c r="AC193" s="16">
        <f aca="true" t="shared" si="140" ref="AC193:AC204">SUM(AB193-Z193)</f>
        <v>-200</v>
      </c>
      <c r="AD193" s="31">
        <f aca="true" t="shared" si="141" ref="AD193:AD204">SUM(AC193/Z193)</f>
        <v>-0.11764705882352941</v>
      </c>
    </row>
    <row r="194" spans="1:30" ht="12" customHeight="1">
      <c r="A194" s="25">
        <v>1020</v>
      </c>
      <c r="B194" s="26" t="s">
        <v>95</v>
      </c>
      <c r="C194" s="38">
        <v>22</v>
      </c>
      <c r="D194" s="38">
        <v>135</v>
      </c>
      <c r="E194" s="38">
        <v>0</v>
      </c>
      <c r="F194" s="38">
        <v>183</v>
      </c>
      <c r="G194" s="38">
        <v>0</v>
      </c>
      <c r="H194" s="38">
        <v>183</v>
      </c>
      <c r="I194" s="38">
        <v>45</v>
      </c>
      <c r="J194" s="38">
        <v>183</v>
      </c>
      <c r="K194" s="38">
        <v>28</v>
      </c>
      <c r="L194" s="38">
        <v>183</v>
      </c>
      <c r="M194" s="38">
        <v>0</v>
      </c>
      <c r="N194" s="38">
        <v>183</v>
      </c>
      <c r="O194" s="38">
        <v>0</v>
      </c>
      <c r="P194" s="38">
        <v>183</v>
      </c>
      <c r="Q194" s="38">
        <v>0</v>
      </c>
      <c r="R194" s="38">
        <v>183</v>
      </c>
      <c r="S194" s="38">
        <v>37</v>
      </c>
      <c r="T194" s="38">
        <v>183</v>
      </c>
      <c r="U194" s="38">
        <v>107</v>
      </c>
      <c r="V194" s="38">
        <v>153</v>
      </c>
      <c r="W194" s="38">
        <v>106</v>
      </c>
      <c r="X194" s="38">
        <v>130</v>
      </c>
      <c r="Y194" s="38">
        <v>124</v>
      </c>
      <c r="Z194" s="38">
        <v>130</v>
      </c>
      <c r="AA194" s="38">
        <v>130</v>
      </c>
      <c r="AB194" s="38">
        <v>115</v>
      </c>
      <c r="AC194" s="16">
        <f t="shared" si="140"/>
        <v>-15</v>
      </c>
      <c r="AD194" s="31">
        <f t="shared" si="141"/>
        <v>-0.11538461538461539</v>
      </c>
    </row>
    <row r="195" spans="1:30" s="33" customFormat="1" ht="12" customHeight="1">
      <c r="A195" s="32"/>
      <c r="B195" s="26" t="s">
        <v>133</v>
      </c>
      <c r="C195" s="37">
        <f aca="true" t="shared" si="142" ref="C195:Z195">SUM(C193:C194)</f>
        <v>1348</v>
      </c>
      <c r="D195" s="37">
        <f t="shared" si="142"/>
        <v>1885</v>
      </c>
      <c r="E195" s="37">
        <f t="shared" si="142"/>
        <v>3740</v>
      </c>
      <c r="F195" s="37">
        <f t="shared" si="142"/>
        <v>2583</v>
      </c>
      <c r="G195" s="37">
        <f>SUM(G193:G194)</f>
        <v>1694</v>
      </c>
      <c r="H195" s="37">
        <f t="shared" si="142"/>
        <v>2583</v>
      </c>
      <c r="I195" s="37">
        <f t="shared" si="142"/>
        <v>2037</v>
      </c>
      <c r="J195" s="37">
        <f t="shared" si="142"/>
        <v>2583</v>
      </c>
      <c r="K195" s="37">
        <f t="shared" si="142"/>
        <v>734</v>
      </c>
      <c r="L195" s="37">
        <f t="shared" si="142"/>
        <v>2583</v>
      </c>
      <c r="M195" s="37">
        <f t="shared" si="142"/>
        <v>91</v>
      </c>
      <c r="N195" s="37">
        <f t="shared" si="142"/>
        <v>2805</v>
      </c>
      <c r="O195" s="37">
        <f t="shared" si="142"/>
        <v>0</v>
      </c>
      <c r="P195" s="37">
        <f t="shared" si="142"/>
        <v>2805</v>
      </c>
      <c r="Q195" s="37">
        <f t="shared" si="142"/>
        <v>0</v>
      </c>
      <c r="R195" s="37">
        <f t="shared" si="142"/>
        <v>2805</v>
      </c>
      <c r="S195" s="37">
        <f t="shared" si="142"/>
        <v>1233</v>
      </c>
      <c r="T195" s="37">
        <f t="shared" si="142"/>
        <v>2805</v>
      </c>
      <c r="U195" s="37">
        <f t="shared" si="142"/>
        <v>1504</v>
      </c>
      <c r="V195" s="37">
        <f t="shared" si="142"/>
        <v>2153</v>
      </c>
      <c r="W195" s="37">
        <f t="shared" si="142"/>
        <v>1500</v>
      </c>
      <c r="X195" s="37">
        <f t="shared" si="142"/>
        <v>1830</v>
      </c>
      <c r="Y195" s="37">
        <f t="shared" si="142"/>
        <v>1274</v>
      </c>
      <c r="Z195" s="37">
        <f t="shared" si="142"/>
        <v>1830</v>
      </c>
      <c r="AA195" s="37">
        <f>SUM(AA193:AA194)</f>
        <v>1830</v>
      </c>
      <c r="AB195" s="37">
        <f>SUM(AB193:AB194)</f>
        <v>1615</v>
      </c>
      <c r="AC195" s="21">
        <f t="shared" si="140"/>
        <v>-215</v>
      </c>
      <c r="AD195" s="34">
        <f t="shared" si="141"/>
        <v>-0.11748633879781421</v>
      </c>
    </row>
    <row r="196" spans="1:30" ht="12" customHeight="1">
      <c r="A196" s="25">
        <v>2009</v>
      </c>
      <c r="B196" s="26" t="s">
        <v>152</v>
      </c>
      <c r="C196" s="38">
        <v>0</v>
      </c>
      <c r="D196" s="38">
        <v>500</v>
      </c>
      <c r="E196" s="38">
        <v>0</v>
      </c>
      <c r="F196" s="38">
        <v>250</v>
      </c>
      <c r="G196" s="38">
        <v>0</v>
      </c>
      <c r="H196" s="38">
        <v>250</v>
      </c>
      <c r="I196" s="38">
        <v>37</v>
      </c>
      <c r="J196" s="38">
        <v>250</v>
      </c>
      <c r="K196" s="38">
        <v>0</v>
      </c>
      <c r="L196" s="38">
        <v>250</v>
      </c>
      <c r="M196" s="38">
        <v>45</v>
      </c>
      <c r="N196" s="38">
        <v>250</v>
      </c>
      <c r="O196" s="38">
        <v>105</v>
      </c>
      <c r="P196" s="38">
        <v>250</v>
      </c>
      <c r="Q196" s="38">
        <v>65</v>
      </c>
      <c r="R196" s="38">
        <v>250</v>
      </c>
      <c r="S196" s="38">
        <v>0</v>
      </c>
      <c r="T196" s="38">
        <v>250</v>
      </c>
      <c r="U196" s="38">
        <v>0</v>
      </c>
      <c r="V196" s="38">
        <v>200</v>
      </c>
      <c r="W196" s="38">
        <v>0</v>
      </c>
      <c r="X196" s="38">
        <v>200</v>
      </c>
      <c r="Y196" s="38">
        <v>0</v>
      </c>
      <c r="Z196" s="38">
        <v>200</v>
      </c>
      <c r="AA196" s="38">
        <v>200</v>
      </c>
      <c r="AB196" s="38">
        <v>200</v>
      </c>
      <c r="AC196" s="16">
        <f t="shared" si="140"/>
        <v>0</v>
      </c>
      <c r="AD196" s="31">
        <f t="shared" si="141"/>
        <v>0</v>
      </c>
    </row>
    <row r="197" spans="1:30" ht="12" customHeight="1">
      <c r="A197" s="25">
        <v>2060</v>
      </c>
      <c r="B197" s="26" t="s">
        <v>408</v>
      </c>
      <c r="C197" s="38">
        <v>3378</v>
      </c>
      <c r="D197" s="38">
        <v>3750</v>
      </c>
      <c r="E197" s="38">
        <v>3733</v>
      </c>
      <c r="F197" s="38">
        <v>2750</v>
      </c>
      <c r="G197" s="38">
        <v>2588</v>
      </c>
      <c r="H197" s="38">
        <v>2750</v>
      </c>
      <c r="I197" s="38">
        <v>2668</v>
      </c>
      <c r="J197" s="38">
        <v>2750</v>
      </c>
      <c r="K197" s="38">
        <v>2573</v>
      </c>
      <c r="L197" s="38">
        <v>2750</v>
      </c>
      <c r="M197" s="38">
        <v>2438</v>
      </c>
      <c r="N197" s="38">
        <v>3000</v>
      </c>
      <c r="O197" s="38">
        <v>2774</v>
      </c>
      <c r="P197" s="38">
        <v>3000</v>
      </c>
      <c r="Q197" s="38">
        <v>1441</v>
      </c>
      <c r="R197" s="38">
        <v>3000</v>
      </c>
      <c r="S197" s="38">
        <v>4999</v>
      </c>
      <c r="T197" s="38">
        <v>2000</v>
      </c>
      <c r="U197" s="38">
        <v>1992</v>
      </c>
      <c r="V197" s="38">
        <v>1000</v>
      </c>
      <c r="W197" s="38">
        <v>999</v>
      </c>
      <c r="X197" s="38">
        <v>1000</v>
      </c>
      <c r="Y197" s="38">
        <v>780</v>
      </c>
      <c r="Z197" s="38">
        <v>1000</v>
      </c>
      <c r="AA197" s="38">
        <v>1000</v>
      </c>
      <c r="AB197" s="38">
        <v>1000</v>
      </c>
      <c r="AC197" s="16">
        <f t="shared" si="140"/>
        <v>0</v>
      </c>
      <c r="AD197" s="31">
        <f t="shared" si="141"/>
        <v>0</v>
      </c>
    </row>
    <row r="198" spans="1:30" ht="12" customHeight="1">
      <c r="A198" s="25">
        <v>2066</v>
      </c>
      <c r="B198" s="26" t="s">
        <v>156</v>
      </c>
      <c r="C198" s="38">
        <v>5421</v>
      </c>
      <c r="D198" s="38">
        <v>5000</v>
      </c>
      <c r="E198" s="38">
        <v>1355</v>
      </c>
      <c r="F198" s="38">
        <v>4000</v>
      </c>
      <c r="G198" s="38">
        <v>296</v>
      </c>
      <c r="H198" s="38">
        <v>4000</v>
      </c>
      <c r="I198" s="38">
        <v>654</v>
      </c>
      <c r="J198" s="38">
        <v>4000</v>
      </c>
      <c r="K198" s="38">
        <v>429</v>
      </c>
      <c r="L198" s="38">
        <v>4000</v>
      </c>
      <c r="M198" s="38">
        <v>4000</v>
      </c>
      <c r="N198" s="38">
        <v>4000</v>
      </c>
      <c r="O198" s="38">
        <v>18</v>
      </c>
      <c r="P198" s="38">
        <v>4000</v>
      </c>
      <c r="Q198" s="38">
        <v>447</v>
      </c>
      <c r="R198" s="38">
        <v>4000</v>
      </c>
      <c r="S198" s="38">
        <v>475</v>
      </c>
      <c r="T198" s="38">
        <v>4000</v>
      </c>
      <c r="U198" s="38">
        <v>7275</v>
      </c>
      <c r="V198" s="38">
        <v>2000</v>
      </c>
      <c r="W198" s="38">
        <v>608</v>
      </c>
      <c r="X198" s="38">
        <v>2000</v>
      </c>
      <c r="Y198" s="38">
        <v>766</v>
      </c>
      <c r="Z198" s="38">
        <v>2000</v>
      </c>
      <c r="AA198" s="38">
        <v>2000</v>
      </c>
      <c r="AB198" s="38">
        <v>2000</v>
      </c>
      <c r="AC198" s="16">
        <f t="shared" si="140"/>
        <v>0</v>
      </c>
      <c r="AD198" s="31">
        <f t="shared" si="141"/>
        <v>0</v>
      </c>
    </row>
    <row r="199" spans="1:30" ht="12" customHeight="1">
      <c r="A199" s="25">
        <v>2070</v>
      </c>
      <c r="B199" s="26" t="s">
        <v>157</v>
      </c>
      <c r="C199" s="38">
        <v>1633</v>
      </c>
      <c r="D199" s="38">
        <v>2000</v>
      </c>
      <c r="E199" s="38">
        <v>883</v>
      </c>
      <c r="F199" s="38">
        <v>2000</v>
      </c>
      <c r="G199" s="38">
        <v>1318</v>
      </c>
      <c r="H199" s="38">
        <v>2000</v>
      </c>
      <c r="I199" s="38">
        <v>2071</v>
      </c>
      <c r="J199" s="38">
        <v>2000</v>
      </c>
      <c r="K199" s="38">
        <v>375</v>
      </c>
      <c r="L199" s="38">
        <v>2000</v>
      </c>
      <c r="M199" s="38">
        <v>1581</v>
      </c>
      <c r="N199" s="38">
        <v>2000</v>
      </c>
      <c r="O199" s="38">
        <v>41</v>
      </c>
      <c r="P199" s="38">
        <v>2000</v>
      </c>
      <c r="Q199" s="38">
        <v>0</v>
      </c>
      <c r="R199" s="38">
        <v>2000</v>
      </c>
      <c r="S199" s="38">
        <v>150</v>
      </c>
      <c r="T199" s="38">
        <v>2000</v>
      </c>
      <c r="U199" s="38">
        <v>490</v>
      </c>
      <c r="V199" s="38">
        <v>1000</v>
      </c>
      <c r="W199" s="38">
        <v>875</v>
      </c>
      <c r="X199" s="38">
        <v>1000</v>
      </c>
      <c r="Y199" s="38">
        <v>223</v>
      </c>
      <c r="Z199" s="38">
        <v>1000</v>
      </c>
      <c r="AA199" s="38">
        <v>1000</v>
      </c>
      <c r="AB199" s="38">
        <v>1000</v>
      </c>
      <c r="AC199" s="16">
        <f t="shared" si="140"/>
        <v>0</v>
      </c>
      <c r="AD199" s="31">
        <f t="shared" si="141"/>
        <v>0</v>
      </c>
    </row>
    <row r="200" spans="1:30" ht="12" customHeight="1">
      <c r="A200" s="25">
        <v>2080</v>
      </c>
      <c r="B200" s="26" t="s">
        <v>158</v>
      </c>
      <c r="C200" s="38">
        <v>0</v>
      </c>
      <c r="D200" s="38">
        <v>500</v>
      </c>
      <c r="E200" s="38">
        <v>127</v>
      </c>
      <c r="F200" s="38">
        <v>250</v>
      </c>
      <c r="G200" s="38">
        <v>0</v>
      </c>
      <c r="H200" s="38">
        <v>250</v>
      </c>
      <c r="I200" s="38">
        <v>0</v>
      </c>
      <c r="J200" s="38">
        <v>250</v>
      </c>
      <c r="K200" s="38">
        <v>169</v>
      </c>
      <c r="L200" s="38">
        <v>250</v>
      </c>
      <c r="M200" s="38">
        <v>0</v>
      </c>
      <c r="N200" s="38">
        <v>2000</v>
      </c>
      <c r="O200" s="38">
        <v>1306</v>
      </c>
      <c r="P200" s="38">
        <v>2000</v>
      </c>
      <c r="Q200" s="38">
        <v>4714</v>
      </c>
      <c r="R200" s="38">
        <v>2500</v>
      </c>
      <c r="S200" s="38">
        <v>3484</v>
      </c>
      <c r="T200" s="38">
        <v>2500</v>
      </c>
      <c r="U200" s="38">
        <v>0</v>
      </c>
      <c r="V200" s="38">
        <v>1250</v>
      </c>
      <c r="W200" s="38">
        <v>991</v>
      </c>
      <c r="X200" s="38">
        <v>1250</v>
      </c>
      <c r="Y200" s="38">
        <v>20</v>
      </c>
      <c r="Z200" s="38">
        <v>1250</v>
      </c>
      <c r="AA200" s="38">
        <v>1250</v>
      </c>
      <c r="AB200" s="38">
        <v>1250</v>
      </c>
      <c r="AC200" s="16">
        <f t="shared" si="140"/>
        <v>0</v>
      </c>
      <c r="AD200" s="31">
        <f t="shared" si="141"/>
        <v>0</v>
      </c>
    </row>
    <row r="201" spans="1:30" ht="12" customHeight="1">
      <c r="A201" s="25">
        <v>2081</v>
      </c>
      <c r="B201" s="26" t="s">
        <v>159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>
        <v>2000</v>
      </c>
      <c r="U201" s="38">
        <v>32</v>
      </c>
      <c r="V201" s="38">
        <v>1000</v>
      </c>
      <c r="W201" s="38">
        <v>405</v>
      </c>
      <c r="X201" s="38">
        <v>1000</v>
      </c>
      <c r="Y201" s="38">
        <v>233</v>
      </c>
      <c r="Z201" s="38">
        <v>1000</v>
      </c>
      <c r="AA201" s="38">
        <v>1000</v>
      </c>
      <c r="AB201" s="38">
        <v>1000</v>
      </c>
      <c r="AC201" s="16">
        <f t="shared" si="140"/>
        <v>0</v>
      </c>
      <c r="AD201" s="31">
        <f t="shared" si="141"/>
        <v>0</v>
      </c>
    </row>
    <row r="202" spans="1:30" ht="12" customHeight="1">
      <c r="A202" s="25">
        <v>2090</v>
      </c>
      <c r="B202" s="26" t="s">
        <v>130</v>
      </c>
      <c r="C202" s="38">
        <v>4610</v>
      </c>
      <c r="D202" s="38">
        <v>6000</v>
      </c>
      <c r="E202" s="38">
        <v>4647</v>
      </c>
      <c r="F202" s="38">
        <v>6000</v>
      </c>
      <c r="G202" s="38">
        <v>6836</v>
      </c>
      <c r="H202" s="38">
        <v>6000</v>
      </c>
      <c r="I202" s="38">
        <v>6883</v>
      </c>
      <c r="J202" s="38">
        <v>4000</v>
      </c>
      <c r="K202" s="38">
        <v>4180</v>
      </c>
      <c r="L202" s="38">
        <v>4000</v>
      </c>
      <c r="M202" s="38">
        <v>2231</v>
      </c>
      <c r="N202" s="38">
        <v>4200</v>
      </c>
      <c r="O202" s="38">
        <v>4702</v>
      </c>
      <c r="P202" s="38">
        <v>4200</v>
      </c>
      <c r="Q202" s="38">
        <v>4059</v>
      </c>
      <c r="R202" s="38">
        <v>4500</v>
      </c>
      <c r="S202" s="38">
        <v>4102</v>
      </c>
      <c r="T202" s="38">
        <v>4500</v>
      </c>
      <c r="U202" s="38">
        <v>4441</v>
      </c>
      <c r="V202" s="38">
        <v>2000</v>
      </c>
      <c r="W202" s="38">
        <v>4670</v>
      </c>
      <c r="X202" s="38">
        <v>5250</v>
      </c>
      <c r="Y202" s="38">
        <v>1386</v>
      </c>
      <c r="Z202" s="38">
        <v>5500</v>
      </c>
      <c r="AA202" s="38">
        <v>5500</v>
      </c>
      <c r="AB202" s="38">
        <v>5500</v>
      </c>
      <c r="AC202" s="16">
        <f t="shared" si="140"/>
        <v>0</v>
      </c>
      <c r="AD202" s="31">
        <f t="shared" si="141"/>
        <v>0</v>
      </c>
    </row>
    <row r="203" spans="1:30" s="33" customFormat="1" ht="12" customHeight="1">
      <c r="A203" s="32"/>
      <c r="B203" s="26" t="s">
        <v>141</v>
      </c>
      <c r="C203" s="37">
        <f aca="true" t="shared" si="143" ref="C203:Z203">SUM(C196:C202)</f>
        <v>15042</v>
      </c>
      <c r="D203" s="37">
        <f t="shared" si="143"/>
        <v>17750</v>
      </c>
      <c r="E203" s="37">
        <f t="shared" si="143"/>
        <v>10745</v>
      </c>
      <c r="F203" s="37">
        <f t="shared" si="143"/>
        <v>15250</v>
      </c>
      <c r="G203" s="37">
        <f t="shared" si="143"/>
        <v>11038</v>
      </c>
      <c r="H203" s="37">
        <f t="shared" si="143"/>
        <v>15250</v>
      </c>
      <c r="I203" s="37">
        <f t="shared" si="143"/>
        <v>12313</v>
      </c>
      <c r="J203" s="37">
        <f t="shared" si="143"/>
        <v>13250</v>
      </c>
      <c r="K203" s="37">
        <f t="shared" si="143"/>
        <v>7726</v>
      </c>
      <c r="L203" s="37">
        <f t="shared" si="143"/>
        <v>13250</v>
      </c>
      <c r="M203" s="37">
        <f t="shared" si="143"/>
        <v>10295</v>
      </c>
      <c r="N203" s="37">
        <f t="shared" si="143"/>
        <v>15450</v>
      </c>
      <c r="O203" s="37">
        <f t="shared" si="143"/>
        <v>8946</v>
      </c>
      <c r="P203" s="37">
        <f t="shared" si="143"/>
        <v>15450</v>
      </c>
      <c r="Q203" s="37">
        <f t="shared" si="143"/>
        <v>10726</v>
      </c>
      <c r="R203" s="37">
        <f t="shared" si="143"/>
        <v>16250</v>
      </c>
      <c r="S203" s="37">
        <f t="shared" si="143"/>
        <v>13210</v>
      </c>
      <c r="T203" s="37">
        <f t="shared" si="143"/>
        <v>17250</v>
      </c>
      <c r="U203" s="37">
        <f t="shared" si="143"/>
        <v>14230</v>
      </c>
      <c r="V203" s="37">
        <f t="shared" si="143"/>
        <v>8450</v>
      </c>
      <c r="W203" s="37">
        <f t="shared" si="143"/>
        <v>8548</v>
      </c>
      <c r="X203" s="37">
        <f t="shared" si="143"/>
        <v>11700</v>
      </c>
      <c r="Y203" s="37">
        <f t="shared" si="143"/>
        <v>3408</v>
      </c>
      <c r="Z203" s="37">
        <f t="shared" si="143"/>
        <v>11950</v>
      </c>
      <c r="AA203" s="37">
        <f>SUM(AA196:AA202)</f>
        <v>11950</v>
      </c>
      <c r="AB203" s="37">
        <f>SUM(AB196:AB202)</f>
        <v>11950</v>
      </c>
      <c r="AC203" s="21">
        <f t="shared" si="140"/>
        <v>0</v>
      </c>
      <c r="AD203" s="34">
        <f t="shared" si="141"/>
        <v>0</v>
      </c>
    </row>
    <row r="204" spans="1:30" s="33" customFormat="1" ht="12" customHeight="1">
      <c r="A204" s="32">
        <v>150</v>
      </c>
      <c r="B204" s="26" t="s">
        <v>52</v>
      </c>
      <c r="C204" s="37">
        <f>SUM(C195+C203)</f>
        <v>16390</v>
      </c>
      <c r="D204" s="37">
        <f>SUM(D195+D203)</f>
        <v>19635</v>
      </c>
      <c r="E204" s="37">
        <f>SUM(E195+E203)</f>
        <v>14485</v>
      </c>
      <c r="F204" s="37">
        <f>SUM(F195+F203)</f>
        <v>17833</v>
      </c>
      <c r="G204" s="37">
        <f>SUM(G195+G203)</f>
        <v>12732</v>
      </c>
      <c r="H204" s="37">
        <f aca="true" t="shared" si="144" ref="H204:Z204">SUM(H203+H195)</f>
        <v>17833</v>
      </c>
      <c r="I204" s="37">
        <f t="shared" si="144"/>
        <v>14350</v>
      </c>
      <c r="J204" s="37">
        <f t="shared" si="144"/>
        <v>15833</v>
      </c>
      <c r="K204" s="37">
        <f t="shared" si="144"/>
        <v>8460</v>
      </c>
      <c r="L204" s="37">
        <f t="shared" si="144"/>
        <v>15833</v>
      </c>
      <c r="M204" s="37">
        <f t="shared" si="144"/>
        <v>10386</v>
      </c>
      <c r="N204" s="37">
        <f t="shared" si="144"/>
        <v>18255</v>
      </c>
      <c r="O204" s="37">
        <f t="shared" si="144"/>
        <v>8946</v>
      </c>
      <c r="P204" s="37">
        <f t="shared" si="144"/>
        <v>18255</v>
      </c>
      <c r="Q204" s="37">
        <f t="shared" si="144"/>
        <v>10726</v>
      </c>
      <c r="R204" s="37">
        <f t="shared" si="144"/>
        <v>19055</v>
      </c>
      <c r="S204" s="37">
        <f t="shared" si="144"/>
        <v>14443</v>
      </c>
      <c r="T204" s="37">
        <f t="shared" si="144"/>
        <v>20055</v>
      </c>
      <c r="U204" s="37">
        <f t="shared" si="144"/>
        <v>15734</v>
      </c>
      <c r="V204" s="37">
        <f t="shared" si="144"/>
        <v>10603</v>
      </c>
      <c r="W204" s="37">
        <f t="shared" si="144"/>
        <v>10048</v>
      </c>
      <c r="X204" s="37">
        <f t="shared" si="144"/>
        <v>13530</v>
      </c>
      <c r="Y204" s="37">
        <f t="shared" si="144"/>
        <v>4682</v>
      </c>
      <c r="Z204" s="37">
        <f t="shared" si="144"/>
        <v>13780</v>
      </c>
      <c r="AA204" s="37">
        <f>SUM(AA203+AA195)</f>
        <v>13780</v>
      </c>
      <c r="AB204" s="37">
        <f>SUM(AB203+AB195)</f>
        <v>13565</v>
      </c>
      <c r="AC204" s="21">
        <f t="shared" si="140"/>
        <v>-215</v>
      </c>
      <c r="AD204" s="34">
        <f t="shared" si="141"/>
        <v>-0.015602322206095792</v>
      </c>
    </row>
    <row r="205" spans="1:30" ht="12" customHeight="1">
      <c r="A205" s="3">
        <v>160</v>
      </c>
      <c r="B205" s="30" t="s">
        <v>55</v>
      </c>
      <c r="C205" s="3" t="s">
        <v>1</v>
      </c>
      <c r="D205" s="6" t="s">
        <v>2</v>
      </c>
      <c r="E205" s="6" t="s">
        <v>1</v>
      </c>
      <c r="F205" s="6" t="s">
        <v>2</v>
      </c>
      <c r="G205" s="6" t="s">
        <v>1</v>
      </c>
      <c r="H205" s="6" t="s">
        <v>2</v>
      </c>
      <c r="I205" s="6" t="s">
        <v>1</v>
      </c>
      <c r="J205" s="6" t="s">
        <v>2</v>
      </c>
      <c r="K205" s="6" t="s">
        <v>1</v>
      </c>
      <c r="L205" s="6" t="s">
        <v>2</v>
      </c>
      <c r="M205" s="6" t="s">
        <v>1</v>
      </c>
      <c r="N205" s="6" t="s">
        <v>2</v>
      </c>
      <c r="O205" s="6" t="s">
        <v>1</v>
      </c>
      <c r="P205" s="6" t="s">
        <v>2</v>
      </c>
      <c r="Q205" s="6" t="s">
        <v>42</v>
      </c>
      <c r="R205" s="6" t="s">
        <v>2</v>
      </c>
      <c r="S205" s="6" t="s">
        <v>1</v>
      </c>
      <c r="T205" s="6" t="s">
        <v>2</v>
      </c>
      <c r="U205" s="6" t="s">
        <v>42</v>
      </c>
      <c r="V205" s="6" t="s">
        <v>2</v>
      </c>
      <c r="W205" s="6" t="s">
        <v>1</v>
      </c>
      <c r="X205" s="6" t="s">
        <v>2</v>
      </c>
      <c r="Y205" s="6" t="s">
        <v>1</v>
      </c>
      <c r="Z205" s="6" t="s">
        <v>2</v>
      </c>
      <c r="AA205" s="6" t="s">
        <v>43</v>
      </c>
      <c r="AB205" s="6" t="s">
        <v>2</v>
      </c>
      <c r="AC205" s="6" t="s">
        <v>3</v>
      </c>
      <c r="AD205" s="7" t="s">
        <v>4</v>
      </c>
    </row>
    <row r="206" spans="1:30" ht="12" customHeight="1">
      <c r="A206" s="3"/>
      <c r="B206" s="30"/>
      <c r="C206" s="3" t="s">
        <v>5</v>
      </c>
      <c r="D206" s="6" t="s">
        <v>6</v>
      </c>
      <c r="E206" s="6" t="s">
        <v>6</v>
      </c>
      <c r="F206" s="6" t="s">
        <v>7</v>
      </c>
      <c r="G206" s="6" t="s">
        <v>7</v>
      </c>
      <c r="H206" s="6" t="s">
        <v>8</v>
      </c>
      <c r="I206" s="6" t="s">
        <v>8</v>
      </c>
      <c r="J206" s="6" t="s">
        <v>9</v>
      </c>
      <c r="K206" s="6" t="s">
        <v>9</v>
      </c>
      <c r="L206" s="6" t="s">
        <v>10</v>
      </c>
      <c r="M206" s="6" t="s">
        <v>10</v>
      </c>
      <c r="N206" s="6" t="s">
        <v>44</v>
      </c>
      <c r="O206" s="6" t="s">
        <v>11</v>
      </c>
      <c r="P206" s="6" t="s">
        <v>45</v>
      </c>
      <c r="Q206" s="6" t="s">
        <v>45</v>
      </c>
      <c r="R206" s="6" t="s">
        <v>46</v>
      </c>
      <c r="S206" s="6" t="s">
        <v>13</v>
      </c>
      <c r="T206" s="6" t="s">
        <v>14</v>
      </c>
      <c r="U206" s="6" t="s">
        <v>14</v>
      </c>
      <c r="V206" s="6" t="s">
        <v>15</v>
      </c>
      <c r="W206" s="6" t="s">
        <v>15</v>
      </c>
      <c r="X206" s="6" t="s">
        <v>16</v>
      </c>
      <c r="Y206" s="6" t="s">
        <v>16</v>
      </c>
      <c r="Z206" s="6" t="s">
        <v>17</v>
      </c>
      <c r="AA206" s="6" t="s">
        <v>17</v>
      </c>
      <c r="AB206" s="6" t="s">
        <v>402</v>
      </c>
      <c r="AC206" s="6" t="s">
        <v>400</v>
      </c>
      <c r="AD206" s="7" t="s">
        <v>400</v>
      </c>
    </row>
    <row r="207" spans="1:30" s="33" customFormat="1" ht="12" customHeight="1">
      <c r="A207" s="25">
        <v>2089</v>
      </c>
      <c r="B207" s="26" t="s">
        <v>160</v>
      </c>
      <c r="C207" s="38">
        <v>21045</v>
      </c>
      <c r="D207" s="38">
        <v>31000</v>
      </c>
      <c r="E207" s="38">
        <v>39907</v>
      </c>
      <c r="F207" s="38">
        <v>40000</v>
      </c>
      <c r="G207" s="38">
        <v>40834</v>
      </c>
      <c r="H207" s="38">
        <v>50000</v>
      </c>
      <c r="I207" s="38">
        <v>57731</v>
      </c>
      <c r="J207" s="38">
        <v>50000</v>
      </c>
      <c r="K207" s="38">
        <v>61869</v>
      </c>
      <c r="L207" s="38">
        <v>67000</v>
      </c>
      <c r="M207" s="38">
        <v>75135</v>
      </c>
      <c r="N207" s="38">
        <v>69000</v>
      </c>
      <c r="O207" s="38">
        <v>72466</v>
      </c>
      <c r="P207" s="38">
        <v>71784</v>
      </c>
      <c r="Q207" s="38">
        <v>78507</v>
      </c>
      <c r="R207" s="38">
        <v>82000</v>
      </c>
      <c r="S207" s="38">
        <v>75997</v>
      </c>
      <c r="T207" s="38">
        <v>84500</v>
      </c>
      <c r="U207" s="38">
        <v>80710</v>
      </c>
      <c r="V207" s="38">
        <v>84500</v>
      </c>
      <c r="W207" s="38">
        <v>86790</v>
      </c>
      <c r="X207" s="38">
        <v>83000</v>
      </c>
      <c r="Y207" s="38">
        <v>85301</v>
      </c>
      <c r="Z207" s="38">
        <v>90500</v>
      </c>
      <c r="AA207" s="38">
        <v>90500</v>
      </c>
      <c r="AB207" s="38">
        <v>90500</v>
      </c>
      <c r="AC207" s="16">
        <f>SUM(AB207-Z207)</f>
        <v>0</v>
      </c>
      <c r="AD207" s="31">
        <f>SUM(AC207/Z207)</f>
        <v>0</v>
      </c>
    </row>
    <row r="208" spans="1:30" ht="12" customHeight="1">
      <c r="A208" s="25">
        <v>2091</v>
      </c>
      <c r="B208" s="26" t="s">
        <v>161</v>
      </c>
      <c r="C208" s="38">
        <v>718</v>
      </c>
      <c r="D208" s="38">
        <v>3900</v>
      </c>
      <c r="E208" s="38">
        <v>1333</v>
      </c>
      <c r="F208" s="38">
        <v>4000</v>
      </c>
      <c r="G208" s="38">
        <v>860</v>
      </c>
      <c r="H208" s="38">
        <v>4000</v>
      </c>
      <c r="I208" s="38">
        <v>50</v>
      </c>
      <c r="J208" s="38">
        <v>2500</v>
      </c>
      <c r="K208" s="38">
        <v>1850</v>
      </c>
      <c r="L208" s="38">
        <v>2500</v>
      </c>
      <c r="M208" s="38">
        <v>0</v>
      </c>
      <c r="N208" s="38">
        <v>2500</v>
      </c>
      <c r="O208" s="38">
        <v>0</v>
      </c>
      <c r="P208" s="38">
        <v>2500</v>
      </c>
      <c r="Q208" s="38">
        <v>0</v>
      </c>
      <c r="R208" s="38">
        <v>2500</v>
      </c>
      <c r="S208" s="38">
        <v>2567</v>
      </c>
      <c r="T208" s="38">
        <v>2500</v>
      </c>
      <c r="U208" s="38">
        <v>0</v>
      </c>
      <c r="V208" s="38">
        <v>8000</v>
      </c>
      <c r="W208" s="38">
        <v>4300</v>
      </c>
      <c r="X208" s="38">
        <v>8000</v>
      </c>
      <c r="Y208" s="38">
        <v>4300</v>
      </c>
      <c r="Z208" s="38">
        <v>8000</v>
      </c>
      <c r="AA208" s="38">
        <v>8000</v>
      </c>
      <c r="AB208" s="38">
        <v>7400</v>
      </c>
      <c r="AC208" s="16">
        <f>SUM(AB208-Z208)</f>
        <v>-600</v>
      </c>
      <c r="AD208" s="31">
        <f>SUM(AC208/Z208)</f>
        <v>-0.075</v>
      </c>
    </row>
    <row r="209" spans="1:30" ht="12" customHeight="1">
      <c r="A209" s="32">
        <v>160</v>
      </c>
      <c r="B209" s="26" t="s">
        <v>55</v>
      </c>
      <c r="C209" s="37">
        <f aca="true" t="shared" si="145" ref="C209:H209">SUM(C207:C208)</f>
        <v>21763</v>
      </c>
      <c r="D209" s="37">
        <f t="shared" si="145"/>
        <v>34900</v>
      </c>
      <c r="E209" s="37">
        <f t="shared" si="145"/>
        <v>41240</v>
      </c>
      <c r="F209" s="37">
        <f t="shared" si="145"/>
        <v>44000</v>
      </c>
      <c r="G209" s="37">
        <f t="shared" si="145"/>
        <v>41694</v>
      </c>
      <c r="H209" s="37">
        <f t="shared" si="145"/>
        <v>54000</v>
      </c>
      <c r="I209" s="37">
        <f aca="true" t="shared" si="146" ref="I209:Z209">SUM(I207:I208)</f>
        <v>57781</v>
      </c>
      <c r="J209" s="37">
        <f t="shared" si="146"/>
        <v>52500</v>
      </c>
      <c r="K209" s="37">
        <f t="shared" si="146"/>
        <v>63719</v>
      </c>
      <c r="L209" s="37">
        <f t="shared" si="146"/>
        <v>69500</v>
      </c>
      <c r="M209" s="37">
        <f t="shared" si="146"/>
        <v>75135</v>
      </c>
      <c r="N209" s="37">
        <f t="shared" si="146"/>
        <v>71500</v>
      </c>
      <c r="O209" s="37">
        <f t="shared" si="146"/>
        <v>72466</v>
      </c>
      <c r="P209" s="37">
        <f t="shared" si="146"/>
        <v>74284</v>
      </c>
      <c r="Q209" s="37">
        <f t="shared" si="146"/>
        <v>78507</v>
      </c>
      <c r="R209" s="37">
        <f t="shared" si="146"/>
        <v>84500</v>
      </c>
      <c r="S209" s="37">
        <f t="shared" si="146"/>
        <v>78564</v>
      </c>
      <c r="T209" s="37">
        <f t="shared" si="146"/>
        <v>87000</v>
      </c>
      <c r="U209" s="37">
        <f t="shared" si="146"/>
        <v>80710</v>
      </c>
      <c r="V209" s="37">
        <f t="shared" si="146"/>
        <v>92500</v>
      </c>
      <c r="W209" s="37">
        <f t="shared" si="146"/>
        <v>91090</v>
      </c>
      <c r="X209" s="37">
        <f t="shared" si="146"/>
        <v>91000</v>
      </c>
      <c r="Y209" s="37">
        <f t="shared" si="146"/>
        <v>89601</v>
      </c>
      <c r="Z209" s="37">
        <f t="shared" si="146"/>
        <v>98500</v>
      </c>
      <c r="AA209" s="37">
        <f>SUM(AA207:AA208)</f>
        <v>98500</v>
      </c>
      <c r="AB209" s="37">
        <f>SUM(AB207:AB208)</f>
        <v>97900</v>
      </c>
      <c r="AC209" s="16">
        <f>SUM(AB209-Z209)</f>
        <v>-600</v>
      </c>
      <c r="AD209" s="31">
        <f>SUM(AC209/Z209)</f>
        <v>-0.006091370558375634</v>
      </c>
    </row>
    <row r="210" spans="1:30" ht="12" customHeight="1">
      <c r="A210" s="3">
        <v>170</v>
      </c>
      <c r="B210" s="30" t="s">
        <v>56</v>
      </c>
      <c r="C210" s="3" t="s">
        <v>1</v>
      </c>
      <c r="D210" s="6" t="s">
        <v>2</v>
      </c>
      <c r="E210" s="6" t="s">
        <v>1</v>
      </c>
      <c r="F210" s="6" t="s">
        <v>2</v>
      </c>
      <c r="G210" s="6" t="s">
        <v>1</v>
      </c>
      <c r="H210" s="6" t="s">
        <v>2</v>
      </c>
      <c r="I210" s="6" t="s">
        <v>1</v>
      </c>
      <c r="J210" s="6" t="s">
        <v>2</v>
      </c>
      <c r="K210" s="6" t="s">
        <v>1</v>
      </c>
      <c r="L210" s="6" t="s">
        <v>2</v>
      </c>
      <c r="M210" s="6" t="s">
        <v>1</v>
      </c>
      <c r="N210" s="6" t="s">
        <v>2</v>
      </c>
      <c r="O210" s="6" t="s">
        <v>1</v>
      </c>
      <c r="P210" s="6" t="s">
        <v>2</v>
      </c>
      <c r="Q210" s="6" t="s">
        <v>42</v>
      </c>
      <c r="R210" s="6" t="s">
        <v>2</v>
      </c>
      <c r="S210" s="6" t="s">
        <v>1</v>
      </c>
      <c r="T210" s="6" t="s">
        <v>2</v>
      </c>
      <c r="U210" s="6" t="s">
        <v>42</v>
      </c>
      <c r="V210" s="6" t="s">
        <v>2</v>
      </c>
      <c r="W210" s="6" t="s">
        <v>1</v>
      </c>
      <c r="X210" s="6" t="s">
        <v>2</v>
      </c>
      <c r="Y210" s="6" t="s">
        <v>1</v>
      </c>
      <c r="Z210" s="6" t="s">
        <v>2</v>
      </c>
      <c r="AA210" s="6" t="s">
        <v>43</v>
      </c>
      <c r="AB210" s="6" t="s">
        <v>2</v>
      </c>
      <c r="AC210" s="6" t="s">
        <v>3</v>
      </c>
      <c r="AD210" s="7" t="s">
        <v>4</v>
      </c>
    </row>
    <row r="211" spans="1:30" ht="12" customHeight="1">
      <c r="A211" s="3"/>
      <c r="B211" s="30"/>
      <c r="C211" s="3" t="s">
        <v>5</v>
      </c>
      <c r="D211" s="6" t="s">
        <v>6</v>
      </c>
      <c r="E211" s="6" t="s">
        <v>6</v>
      </c>
      <c r="F211" s="6" t="s">
        <v>7</v>
      </c>
      <c r="G211" s="6" t="s">
        <v>7</v>
      </c>
      <c r="H211" s="6" t="s">
        <v>8</v>
      </c>
      <c r="I211" s="6" t="s">
        <v>8</v>
      </c>
      <c r="J211" s="6" t="s">
        <v>9</v>
      </c>
      <c r="K211" s="6" t="s">
        <v>9</v>
      </c>
      <c r="L211" s="6" t="s">
        <v>10</v>
      </c>
      <c r="M211" s="6" t="s">
        <v>10</v>
      </c>
      <c r="N211" s="6" t="s">
        <v>44</v>
      </c>
      <c r="O211" s="6" t="s">
        <v>11</v>
      </c>
      <c r="P211" s="6" t="s">
        <v>45</v>
      </c>
      <c r="Q211" s="6" t="s">
        <v>45</v>
      </c>
      <c r="R211" s="6" t="s">
        <v>46</v>
      </c>
      <c r="S211" s="6" t="s">
        <v>13</v>
      </c>
      <c r="T211" s="6" t="s">
        <v>14</v>
      </c>
      <c r="U211" s="6" t="s">
        <v>14</v>
      </c>
      <c r="V211" s="6" t="s">
        <v>15</v>
      </c>
      <c r="W211" s="6" t="s">
        <v>15</v>
      </c>
      <c r="X211" s="6" t="s">
        <v>16</v>
      </c>
      <c r="Y211" s="6" t="s">
        <v>16</v>
      </c>
      <c r="Z211" s="6" t="s">
        <v>17</v>
      </c>
      <c r="AA211" s="6" t="s">
        <v>17</v>
      </c>
      <c r="AB211" s="6" t="s">
        <v>402</v>
      </c>
      <c r="AC211" s="6" t="s">
        <v>400</v>
      </c>
      <c r="AD211" s="7" t="s">
        <v>400</v>
      </c>
    </row>
    <row r="212" spans="1:30" ht="12" customHeight="1">
      <c r="A212" s="25">
        <v>1021</v>
      </c>
      <c r="B212" s="26" t="s">
        <v>162</v>
      </c>
      <c r="C212" s="38">
        <v>806</v>
      </c>
      <c r="D212" s="38">
        <v>1500</v>
      </c>
      <c r="E212" s="38">
        <v>446</v>
      </c>
      <c r="F212" s="38">
        <v>1000</v>
      </c>
      <c r="G212" s="38">
        <v>348</v>
      </c>
      <c r="H212" s="38">
        <v>1000</v>
      </c>
      <c r="I212" s="38">
        <v>312</v>
      </c>
      <c r="J212" s="38">
        <v>1000</v>
      </c>
      <c r="K212" s="38">
        <v>276</v>
      </c>
      <c r="L212" s="38">
        <v>1000</v>
      </c>
      <c r="M212" s="38">
        <v>223</v>
      </c>
      <c r="N212" s="38">
        <v>1000</v>
      </c>
      <c r="O212" s="38">
        <v>2477</v>
      </c>
      <c r="P212" s="38">
        <v>1000</v>
      </c>
      <c r="Q212" s="38">
        <v>2917</v>
      </c>
      <c r="R212" s="38">
        <v>1000</v>
      </c>
      <c r="S212" s="38">
        <v>252</v>
      </c>
      <c r="T212" s="38">
        <v>1000</v>
      </c>
      <c r="U212" s="38">
        <v>63717</v>
      </c>
      <c r="V212" s="38">
        <v>67000</v>
      </c>
      <c r="W212" s="38">
        <v>66180</v>
      </c>
      <c r="X212" s="38">
        <v>76733</v>
      </c>
      <c r="Y212" s="38">
        <v>84438</v>
      </c>
      <c r="Z212" s="38">
        <v>105000</v>
      </c>
      <c r="AA212" s="38">
        <v>105000</v>
      </c>
      <c r="AB212" s="38">
        <v>147000</v>
      </c>
      <c r="AC212" s="16">
        <f aca="true" t="shared" si="147" ref="AC212:AC222">SUM(AB212-Z212)</f>
        <v>42000</v>
      </c>
      <c r="AD212" s="31">
        <f aca="true" t="shared" si="148" ref="AD212:AD222">SUM(AC212/Z212)</f>
        <v>0.4</v>
      </c>
    </row>
    <row r="213" spans="1:30" ht="12" customHeight="1">
      <c r="A213" s="25">
        <v>1023</v>
      </c>
      <c r="B213" s="26" t="s">
        <v>163</v>
      </c>
      <c r="C213" s="38">
        <v>101957</v>
      </c>
      <c r="D213" s="38">
        <v>112574</v>
      </c>
      <c r="E213" s="38">
        <v>112000</v>
      </c>
      <c r="F213" s="38">
        <v>125000</v>
      </c>
      <c r="G213" s="38">
        <v>125736</v>
      </c>
      <c r="H213" s="38">
        <v>128600</v>
      </c>
      <c r="I213" s="38">
        <v>134570</v>
      </c>
      <c r="J213" s="38">
        <v>132000</v>
      </c>
      <c r="K213" s="38">
        <v>156377</v>
      </c>
      <c r="L213" s="38">
        <v>138600</v>
      </c>
      <c r="M213" s="38">
        <v>164646</v>
      </c>
      <c r="N213" s="38">
        <v>172000</v>
      </c>
      <c r="O213" s="38">
        <v>167231</v>
      </c>
      <c r="P213" s="38">
        <v>182700</v>
      </c>
      <c r="Q213" s="38">
        <v>175423</v>
      </c>
      <c r="R213" s="38">
        <v>213000</v>
      </c>
      <c r="S213" s="38">
        <v>210564</v>
      </c>
      <c r="T213" s="38">
        <v>219000</v>
      </c>
      <c r="U213" s="38">
        <v>166332</v>
      </c>
      <c r="V213" s="38">
        <v>145000</v>
      </c>
      <c r="W213" s="38">
        <v>136552</v>
      </c>
      <c r="X213" s="38">
        <v>149028</v>
      </c>
      <c r="Y213" s="38">
        <v>148637</v>
      </c>
      <c r="Z213" s="38">
        <v>148000</v>
      </c>
      <c r="AA213" s="38">
        <v>148000</v>
      </c>
      <c r="AB213" s="38">
        <v>154000</v>
      </c>
      <c r="AC213" s="16">
        <f t="shared" si="147"/>
        <v>6000</v>
      </c>
      <c r="AD213" s="31">
        <f t="shared" si="148"/>
        <v>0.04054054054054054</v>
      </c>
    </row>
    <row r="214" spans="1:30" ht="12" customHeight="1">
      <c r="A214" s="25">
        <v>1024</v>
      </c>
      <c r="B214" s="26" t="s">
        <v>164</v>
      </c>
      <c r="C214" s="38">
        <v>8592</v>
      </c>
      <c r="D214" s="38">
        <v>12661</v>
      </c>
      <c r="E214" s="38">
        <v>9000</v>
      </c>
      <c r="F214" s="38">
        <v>9500</v>
      </c>
      <c r="G214" s="38">
        <v>13464</v>
      </c>
      <c r="H214" s="38">
        <v>9750</v>
      </c>
      <c r="I214" s="38">
        <v>16312</v>
      </c>
      <c r="J214" s="38">
        <v>14500</v>
      </c>
      <c r="K214" s="38">
        <v>18085</v>
      </c>
      <c r="L214" s="38">
        <v>18000</v>
      </c>
      <c r="M214" s="38">
        <v>17844</v>
      </c>
      <c r="N214" s="38">
        <v>18700</v>
      </c>
      <c r="O214" s="38">
        <v>19133</v>
      </c>
      <c r="P214" s="38">
        <v>19630</v>
      </c>
      <c r="Q214" s="38">
        <v>19690</v>
      </c>
      <c r="R214" s="38">
        <v>23000</v>
      </c>
      <c r="S214" s="38">
        <v>16028</v>
      </c>
      <c r="T214" s="38">
        <v>23000</v>
      </c>
      <c r="U214" s="38">
        <v>16443</v>
      </c>
      <c r="V214" s="38">
        <v>15000</v>
      </c>
      <c r="W214" s="38">
        <v>15677</v>
      </c>
      <c r="X214" s="38">
        <v>14300</v>
      </c>
      <c r="Y214" s="38">
        <v>15513</v>
      </c>
      <c r="Z214" s="38">
        <v>21000</v>
      </c>
      <c r="AA214" s="38">
        <v>20000</v>
      </c>
      <c r="AB214" s="38">
        <v>21000</v>
      </c>
      <c r="AC214" s="16">
        <f t="shared" si="147"/>
        <v>0</v>
      </c>
      <c r="AD214" s="31">
        <f t="shared" si="148"/>
        <v>0</v>
      </c>
    </row>
    <row r="215" spans="1:30" ht="12" customHeight="1">
      <c r="A215" s="25">
        <v>1025</v>
      </c>
      <c r="B215" s="26" t="s">
        <v>165</v>
      </c>
      <c r="C215" s="38">
        <v>236283</v>
      </c>
      <c r="D215" s="38">
        <v>281176</v>
      </c>
      <c r="E215" s="38">
        <v>304000</v>
      </c>
      <c r="F215" s="38">
        <v>364106</v>
      </c>
      <c r="G215" s="38">
        <v>358097</v>
      </c>
      <c r="H215" s="38">
        <v>406500</v>
      </c>
      <c r="I215" s="38">
        <v>409744</v>
      </c>
      <c r="J215" s="38">
        <v>431220</v>
      </c>
      <c r="K215" s="38">
        <v>448816</v>
      </c>
      <c r="L215" s="38">
        <v>500000</v>
      </c>
      <c r="M215" s="38">
        <v>463563</v>
      </c>
      <c r="N215" s="38">
        <v>490000</v>
      </c>
      <c r="O215" s="38">
        <v>451210</v>
      </c>
      <c r="P215" s="38">
        <v>498305</v>
      </c>
      <c r="Q215" s="38">
        <v>509416</v>
      </c>
      <c r="R215" s="38">
        <v>502500</v>
      </c>
      <c r="S215" s="38">
        <v>515934</v>
      </c>
      <c r="T215" s="38">
        <v>509000</v>
      </c>
      <c r="U215" s="38">
        <v>514705</v>
      </c>
      <c r="V215" s="38">
        <v>511000</v>
      </c>
      <c r="W215" s="38">
        <v>511140</v>
      </c>
      <c r="X215" s="38">
        <v>577600</v>
      </c>
      <c r="Y215" s="38">
        <v>533319</v>
      </c>
      <c r="Z215" s="38">
        <v>585000</v>
      </c>
      <c r="AA215" s="38">
        <v>585000</v>
      </c>
      <c r="AB215" s="38">
        <v>540000</v>
      </c>
      <c r="AC215" s="16">
        <f t="shared" si="147"/>
        <v>-45000</v>
      </c>
      <c r="AD215" s="31">
        <f t="shared" si="148"/>
        <v>-0.07692307692307693</v>
      </c>
    </row>
    <row r="216" spans="1:30" ht="12" customHeight="1">
      <c r="A216" s="25">
        <v>1026</v>
      </c>
      <c r="B216" s="26" t="s">
        <v>166</v>
      </c>
      <c r="C216" s="38">
        <v>28629</v>
      </c>
      <c r="D216" s="38">
        <v>36640</v>
      </c>
      <c r="E216" s="38">
        <v>34000</v>
      </c>
      <c r="F216" s="38">
        <v>36640</v>
      </c>
      <c r="G216" s="38">
        <v>40729</v>
      </c>
      <c r="H216" s="38">
        <v>39000</v>
      </c>
      <c r="I216" s="38">
        <v>49822</v>
      </c>
      <c r="J216" s="38">
        <v>46000</v>
      </c>
      <c r="K216" s="38">
        <v>53817</v>
      </c>
      <c r="L216" s="38">
        <v>66100</v>
      </c>
      <c r="M216" s="38">
        <v>64706</v>
      </c>
      <c r="N216" s="38">
        <v>68000</v>
      </c>
      <c r="O216" s="38">
        <v>62472</v>
      </c>
      <c r="P216" s="38">
        <v>63000</v>
      </c>
      <c r="Q216" s="38">
        <v>68448</v>
      </c>
      <c r="R216" s="38">
        <v>70000</v>
      </c>
      <c r="S216" s="38">
        <v>79660</v>
      </c>
      <c r="T216" s="38">
        <v>85000</v>
      </c>
      <c r="U216" s="38">
        <v>115377</v>
      </c>
      <c r="V216" s="38">
        <v>109711</v>
      </c>
      <c r="W216" s="38">
        <v>102285</v>
      </c>
      <c r="X216" s="38">
        <v>99000</v>
      </c>
      <c r="Y216" s="38">
        <v>93405</v>
      </c>
      <c r="Z216" s="38">
        <v>90000</v>
      </c>
      <c r="AA216" s="38">
        <v>89302</v>
      </c>
      <c r="AB216" s="38">
        <v>92500</v>
      </c>
      <c r="AC216" s="16">
        <f t="shared" si="147"/>
        <v>2500</v>
      </c>
      <c r="AD216" s="31">
        <f t="shared" si="148"/>
        <v>0.027777777777777776</v>
      </c>
    </row>
    <row r="217" spans="1:30" ht="12" customHeight="1">
      <c r="A217" s="25">
        <v>1030</v>
      </c>
      <c r="B217" s="26" t="s">
        <v>167</v>
      </c>
      <c r="C217" s="38">
        <v>1033</v>
      </c>
      <c r="D217" s="38">
        <v>1500</v>
      </c>
      <c r="E217" s="38">
        <v>1200</v>
      </c>
      <c r="F217" s="38">
        <v>1200</v>
      </c>
      <c r="G217" s="38">
        <v>1268</v>
      </c>
      <c r="H217" s="38">
        <v>1200</v>
      </c>
      <c r="I217" s="38">
        <v>1247</v>
      </c>
      <c r="J217" s="38">
        <v>1370</v>
      </c>
      <c r="K217" s="38">
        <v>1137</v>
      </c>
      <c r="L217" s="38">
        <v>1400</v>
      </c>
      <c r="M217" s="38">
        <v>1054</v>
      </c>
      <c r="N217" s="38">
        <v>1400</v>
      </c>
      <c r="O217" s="38">
        <v>1062</v>
      </c>
      <c r="P217" s="38">
        <v>1400</v>
      </c>
      <c r="Q217" s="38">
        <v>1296</v>
      </c>
      <c r="R217" s="38">
        <v>1400</v>
      </c>
      <c r="S217" s="38">
        <v>1393</v>
      </c>
      <c r="T217" s="38">
        <v>1400</v>
      </c>
      <c r="U217" s="38">
        <v>1465</v>
      </c>
      <c r="V217" s="38">
        <v>1300</v>
      </c>
      <c r="W217" s="38">
        <v>1408</v>
      </c>
      <c r="X217" s="38">
        <v>1300</v>
      </c>
      <c r="Y217" s="38">
        <v>1538</v>
      </c>
      <c r="Z217" s="38">
        <v>1500</v>
      </c>
      <c r="AA217" s="38">
        <v>1404</v>
      </c>
      <c r="AB217" s="38">
        <v>1517</v>
      </c>
      <c r="AC217" s="16">
        <f t="shared" si="147"/>
        <v>17</v>
      </c>
      <c r="AD217" s="31">
        <f t="shared" si="148"/>
        <v>0.011333333333333334</v>
      </c>
    </row>
    <row r="218" spans="1:30" ht="12" customHeight="1">
      <c r="A218" s="25">
        <v>1031</v>
      </c>
      <c r="B218" s="26" t="s">
        <v>168</v>
      </c>
      <c r="C218" s="38">
        <v>2913</v>
      </c>
      <c r="D218" s="38">
        <v>5000</v>
      </c>
      <c r="E218" s="38">
        <v>4111</v>
      </c>
      <c r="F218" s="38">
        <v>3500</v>
      </c>
      <c r="G218" s="38">
        <v>6621</v>
      </c>
      <c r="H218" s="38">
        <v>6000</v>
      </c>
      <c r="I218" s="38">
        <v>5942</v>
      </c>
      <c r="J218" s="38">
        <v>7000</v>
      </c>
      <c r="K218" s="38">
        <v>3888</v>
      </c>
      <c r="L218" s="38">
        <v>2000</v>
      </c>
      <c r="M218" s="38">
        <v>1363</v>
      </c>
      <c r="N218" s="38">
        <v>4000</v>
      </c>
      <c r="O218" s="38">
        <v>1724</v>
      </c>
      <c r="P218" s="38">
        <v>3000</v>
      </c>
      <c r="Q218" s="38">
        <v>2767</v>
      </c>
      <c r="R218" s="38">
        <v>3200</v>
      </c>
      <c r="S218" s="38">
        <v>3157</v>
      </c>
      <c r="T218" s="38">
        <v>3200</v>
      </c>
      <c r="U218" s="38">
        <v>3315</v>
      </c>
      <c r="V218" s="38">
        <v>3200</v>
      </c>
      <c r="W218" s="38">
        <v>4981</v>
      </c>
      <c r="X218" s="38">
        <v>16500</v>
      </c>
      <c r="Y218" s="38">
        <v>24812</v>
      </c>
      <c r="Z218" s="38">
        <v>25000</v>
      </c>
      <c r="AA218" s="38">
        <v>25000</v>
      </c>
      <c r="AB218" s="38">
        <v>33250</v>
      </c>
      <c r="AC218" s="16">
        <f t="shared" si="147"/>
        <v>8250</v>
      </c>
      <c r="AD218" s="31">
        <f t="shared" si="148"/>
        <v>0.33</v>
      </c>
    </row>
    <row r="219" spans="1:30" ht="12" customHeight="1">
      <c r="A219" s="25">
        <v>1032</v>
      </c>
      <c r="B219" s="26" t="s">
        <v>169</v>
      </c>
      <c r="C219" s="38">
        <v>0</v>
      </c>
      <c r="D219" s="38">
        <v>8500</v>
      </c>
      <c r="E219" s="38">
        <v>8500</v>
      </c>
      <c r="F219" s="38">
        <v>8500</v>
      </c>
      <c r="G219" s="38">
        <v>16764</v>
      </c>
      <c r="H219" s="38">
        <v>8500</v>
      </c>
      <c r="I219" s="38">
        <v>0</v>
      </c>
      <c r="J219" s="38">
        <v>8500</v>
      </c>
      <c r="K219" s="38">
        <v>0</v>
      </c>
      <c r="L219" s="38">
        <v>8500</v>
      </c>
      <c r="M219" s="38">
        <v>0</v>
      </c>
      <c r="N219" s="38">
        <v>8500</v>
      </c>
      <c r="O219" s="38">
        <v>0</v>
      </c>
      <c r="P219" s="38">
        <v>8500</v>
      </c>
      <c r="Q219" s="38">
        <v>0</v>
      </c>
      <c r="R219" s="38">
        <v>6000</v>
      </c>
      <c r="S219" s="38">
        <v>28855</v>
      </c>
      <c r="T219" s="38">
        <v>6000</v>
      </c>
      <c r="U219" s="38">
        <v>0</v>
      </c>
      <c r="V219" s="38">
        <v>6000</v>
      </c>
      <c r="W219" s="38">
        <v>0</v>
      </c>
      <c r="X219" s="38">
        <v>6000</v>
      </c>
      <c r="Y219" s="38">
        <v>0</v>
      </c>
      <c r="Z219" s="38">
        <v>6400</v>
      </c>
      <c r="AA219" s="38">
        <v>6400</v>
      </c>
      <c r="AB219" s="38">
        <v>6500</v>
      </c>
      <c r="AC219" s="16">
        <f t="shared" si="147"/>
        <v>100</v>
      </c>
      <c r="AD219" s="31">
        <f t="shared" si="148"/>
        <v>0.015625</v>
      </c>
    </row>
    <row r="220" spans="1:30" ht="12" customHeight="1">
      <c r="A220" s="25">
        <v>1033</v>
      </c>
      <c r="B220" s="26" t="s">
        <v>170</v>
      </c>
      <c r="C220" s="38">
        <v>0</v>
      </c>
      <c r="D220" s="38">
        <v>15000</v>
      </c>
      <c r="E220" s="38">
        <v>15000</v>
      </c>
      <c r="F220" s="38">
        <v>-3000</v>
      </c>
      <c r="G220" s="38">
        <v>0</v>
      </c>
      <c r="H220" s="38">
        <v>2000</v>
      </c>
      <c r="I220" s="38">
        <v>3378</v>
      </c>
      <c r="J220" s="38">
        <v>2000</v>
      </c>
      <c r="K220" s="38">
        <v>0</v>
      </c>
      <c r="L220" s="38">
        <v>10500</v>
      </c>
      <c r="M220" s="38">
        <v>10499</v>
      </c>
      <c r="N220" s="38">
        <v>2000</v>
      </c>
      <c r="O220" s="38">
        <v>5000</v>
      </c>
      <c r="P220" s="38">
        <v>0</v>
      </c>
      <c r="Q220" s="38">
        <v>0</v>
      </c>
      <c r="R220" s="38">
        <v>6500</v>
      </c>
      <c r="S220" s="38">
        <v>4100</v>
      </c>
      <c r="T220" s="38">
        <v>4000</v>
      </c>
      <c r="U220" s="38">
        <v>0</v>
      </c>
      <c r="V220" s="38">
        <v>1500</v>
      </c>
      <c r="W220" s="38"/>
      <c r="X220" s="38">
        <v>1500</v>
      </c>
      <c r="Y220" s="38">
        <v>0</v>
      </c>
      <c r="Z220" s="38">
        <v>6000</v>
      </c>
      <c r="AA220" s="38">
        <v>6000</v>
      </c>
      <c r="AB220" s="38">
        <v>6000</v>
      </c>
      <c r="AC220" s="16">
        <f t="shared" si="147"/>
        <v>0</v>
      </c>
      <c r="AD220" s="31">
        <f t="shared" si="148"/>
        <v>0</v>
      </c>
    </row>
    <row r="221" spans="1:30" s="43" customFormat="1" ht="12" customHeight="1">
      <c r="A221" s="25">
        <v>1035</v>
      </c>
      <c r="B221" s="26" t="s">
        <v>171</v>
      </c>
      <c r="C221" s="38">
        <v>862</v>
      </c>
      <c r="D221" s="38">
        <v>8500</v>
      </c>
      <c r="E221" s="38">
        <v>4000</v>
      </c>
      <c r="F221" s="38">
        <v>4000</v>
      </c>
      <c r="G221" s="38">
        <v>2434</v>
      </c>
      <c r="H221" s="38">
        <v>3000</v>
      </c>
      <c r="I221" s="38">
        <v>1340</v>
      </c>
      <c r="J221" s="38">
        <v>2500</v>
      </c>
      <c r="K221" s="38">
        <v>2187</v>
      </c>
      <c r="L221" s="38">
        <v>2500</v>
      </c>
      <c r="M221" s="38">
        <v>1046</v>
      </c>
      <c r="N221" s="38">
        <v>2500</v>
      </c>
      <c r="O221" s="38">
        <v>1802</v>
      </c>
      <c r="P221" s="38">
        <v>2600</v>
      </c>
      <c r="Q221" s="38">
        <v>1331</v>
      </c>
      <c r="R221" s="38">
        <v>2600</v>
      </c>
      <c r="S221" s="38">
        <v>2206</v>
      </c>
      <c r="T221" s="38">
        <v>2600</v>
      </c>
      <c r="U221" s="38">
        <v>1726</v>
      </c>
      <c r="V221" s="38">
        <v>2400</v>
      </c>
      <c r="W221" s="38">
        <v>1982</v>
      </c>
      <c r="X221" s="38">
        <v>2400</v>
      </c>
      <c r="Y221" s="38">
        <v>1225</v>
      </c>
      <c r="Z221" s="38">
        <v>2400</v>
      </c>
      <c r="AA221" s="38">
        <v>2400</v>
      </c>
      <c r="AB221" s="38">
        <v>2400</v>
      </c>
      <c r="AC221" s="16">
        <f t="shared" si="147"/>
        <v>0</v>
      </c>
      <c r="AD221" s="31">
        <f t="shared" si="148"/>
        <v>0</v>
      </c>
    </row>
    <row r="222" spans="1:30" s="142" customFormat="1" ht="12" customHeight="1">
      <c r="A222" s="32">
        <v>170</v>
      </c>
      <c r="B222" s="26" t="s">
        <v>56</v>
      </c>
      <c r="C222" s="37">
        <f aca="true" t="shared" si="149" ref="C222:H222">SUM(C212:C221)</f>
        <v>381075</v>
      </c>
      <c r="D222" s="4">
        <f t="shared" si="149"/>
        <v>483051</v>
      </c>
      <c r="E222" s="4">
        <f t="shared" si="149"/>
        <v>492257</v>
      </c>
      <c r="F222" s="4">
        <f t="shared" si="149"/>
        <v>550446</v>
      </c>
      <c r="G222" s="4">
        <f>SUM(G212:G221)</f>
        <v>565461</v>
      </c>
      <c r="H222" s="4">
        <f t="shared" si="149"/>
        <v>605550</v>
      </c>
      <c r="I222" s="4">
        <f aca="true" t="shared" si="150" ref="I222:Z222">SUM(I212:I221)</f>
        <v>622667</v>
      </c>
      <c r="J222" s="4">
        <f t="shared" si="150"/>
        <v>646090</v>
      </c>
      <c r="K222" s="4">
        <f t="shared" si="150"/>
        <v>684583</v>
      </c>
      <c r="L222" s="4">
        <f t="shared" si="150"/>
        <v>748600</v>
      </c>
      <c r="M222" s="4">
        <f t="shared" si="150"/>
        <v>724944</v>
      </c>
      <c r="N222" s="4">
        <f t="shared" si="150"/>
        <v>768100</v>
      </c>
      <c r="O222" s="4">
        <f t="shared" si="150"/>
        <v>712111</v>
      </c>
      <c r="P222" s="4">
        <f t="shared" si="150"/>
        <v>780135</v>
      </c>
      <c r="Q222" s="4">
        <f t="shared" si="150"/>
        <v>781288</v>
      </c>
      <c r="R222" s="4">
        <f t="shared" si="150"/>
        <v>829200</v>
      </c>
      <c r="S222" s="4">
        <f t="shared" si="150"/>
        <v>862149</v>
      </c>
      <c r="T222" s="4">
        <f t="shared" si="150"/>
        <v>854200</v>
      </c>
      <c r="U222" s="4">
        <f t="shared" si="150"/>
        <v>883080</v>
      </c>
      <c r="V222" s="4">
        <f t="shared" si="150"/>
        <v>862111</v>
      </c>
      <c r="W222" s="4">
        <f t="shared" si="150"/>
        <v>840205</v>
      </c>
      <c r="X222" s="4">
        <f t="shared" si="150"/>
        <v>944361</v>
      </c>
      <c r="Y222" s="4">
        <f t="shared" si="150"/>
        <v>902887</v>
      </c>
      <c r="Z222" s="4">
        <f t="shared" si="150"/>
        <v>990300</v>
      </c>
      <c r="AA222" s="4">
        <f>SUM(AA212:AA221)</f>
        <v>988506</v>
      </c>
      <c r="AB222" s="4">
        <f>SUM(AB212:AB221)</f>
        <v>1004167</v>
      </c>
      <c r="AC222" s="21">
        <f t="shared" si="147"/>
        <v>13867</v>
      </c>
      <c r="AD222" s="34">
        <f t="shared" si="148"/>
        <v>0.014002827426032515</v>
      </c>
    </row>
    <row r="223" spans="1:30" ht="12" customHeight="1">
      <c r="A223" s="44">
        <v>180</v>
      </c>
      <c r="B223" s="45" t="s">
        <v>57</v>
      </c>
      <c r="C223" s="3" t="s">
        <v>1</v>
      </c>
      <c r="D223" s="46" t="s">
        <v>2</v>
      </c>
      <c r="E223" s="6" t="s">
        <v>1</v>
      </c>
      <c r="F223" s="6" t="s">
        <v>2</v>
      </c>
      <c r="G223" s="6" t="s">
        <v>1</v>
      </c>
      <c r="H223" s="6" t="s">
        <v>2</v>
      </c>
      <c r="I223" s="6" t="s">
        <v>1</v>
      </c>
      <c r="J223" s="6" t="s">
        <v>2</v>
      </c>
      <c r="K223" s="6" t="s">
        <v>1</v>
      </c>
      <c r="L223" s="6" t="s">
        <v>2</v>
      </c>
      <c r="M223" s="6" t="s">
        <v>1</v>
      </c>
      <c r="N223" s="6" t="s">
        <v>2</v>
      </c>
      <c r="O223" s="6" t="s">
        <v>1</v>
      </c>
      <c r="P223" s="6" t="s">
        <v>2</v>
      </c>
      <c r="Q223" s="6" t="s">
        <v>42</v>
      </c>
      <c r="R223" s="6" t="s">
        <v>2</v>
      </c>
      <c r="S223" s="6" t="s">
        <v>1</v>
      </c>
      <c r="T223" s="6" t="s">
        <v>2</v>
      </c>
      <c r="U223" s="6" t="s">
        <v>42</v>
      </c>
      <c r="V223" s="6" t="s">
        <v>2</v>
      </c>
      <c r="W223" s="6" t="s">
        <v>1</v>
      </c>
      <c r="X223" s="6" t="s">
        <v>2</v>
      </c>
      <c r="Y223" s="6" t="s">
        <v>1</v>
      </c>
      <c r="Z223" s="6" t="s">
        <v>2</v>
      </c>
      <c r="AA223" s="6" t="s">
        <v>43</v>
      </c>
      <c r="AB223" s="6" t="s">
        <v>2</v>
      </c>
      <c r="AC223" s="6" t="s">
        <v>3</v>
      </c>
      <c r="AD223" s="7" t="s">
        <v>4</v>
      </c>
    </row>
    <row r="224" spans="1:30" ht="12" customHeight="1">
      <c r="A224" s="44"/>
      <c r="B224" s="45"/>
      <c r="C224" s="3" t="s">
        <v>5</v>
      </c>
      <c r="D224" s="46" t="s">
        <v>6</v>
      </c>
      <c r="E224" s="6" t="s">
        <v>6</v>
      </c>
      <c r="F224" s="6" t="s">
        <v>7</v>
      </c>
      <c r="G224" s="6" t="s">
        <v>7</v>
      </c>
      <c r="H224" s="6" t="s">
        <v>8</v>
      </c>
      <c r="I224" s="6" t="s">
        <v>8</v>
      </c>
      <c r="J224" s="6" t="s">
        <v>9</v>
      </c>
      <c r="K224" s="6" t="s">
        <v>9</v>
      </c>
      <c r="L224" s="6" t="s">
        <v>10</v>
      </c>
      <c r="M224" s="6" t="s">
        <v>10</v>
      </c>
      <c r="N224" s="6" t="s">
        <v>44</v>
      </c>
      <c r="O224" s="6" t="s">
        <v>11</v>
      </c>
      <c r="P224" s="6" t="s">
        <v>45</v>
      </c>
      <c r="Q224" s="6" t="s">
        <v>45</v>
      </c>
      <c r="R224" s="6" t="s">
        <v>46</v>
      </c>
      <c r="S224" s="6" t="s">
        <v>13</v>
      </c>
      <c r="T224" s="6" t="s">
        <v>14</v>
      </c>
      <c r="U224" s="6" t="s">
        <v>14</v>
      </c>
      <c r="V224" s="6" t="s">
        <v>15</v>
      </c>
      <c r="W224" s="6" t="s">
        <v>15</v>
      </c>
      <c r="X224" s="6" t="s">
        <v>16</v>
      </c>
      <c r="Y224" s="6" t="s">
        <v>16</v>
      </c>
      <c r="Z224" s="6" t="s">
        <v>17</v>
      </c>
      <c r="AA224" s="6" t="s">
        <v>17</v>
      </c>
      <c r="AB224" s="6" t="s">
        <v>402</v>
      </c>
      <c r="AC224" s="6" t="s">
        <v>400</v>
      </c>
      <c r="AD224" s="7" t="s">
        <v>400</v>
      </c>
    </row>
    <row r="225" spans="2:30" ht="12" customHeight="1">
      <c r="B225" s="32" t="s">
        <v>172</v>
      </c>
      <c r="AC225" s="16">
        <f aca="true" t="shared" si="151" ref="AC225:AC249">SUM(AB225-Z225)</f>
        <v>0</v>
      </c>
      <c r="AD225" s="31"/>
    </row>
    <row r="226" spans="2:30" ht="12" customHeight="1">
      <c r="B226" s="26" t="s">
        <v>173</v>
      </c>
      <c r="C226" s="38">
        <v>60000</v>
      </c>
      <c r="D226" s="38">
        <v>60000</v>
      </c>
      <c r="E226" s="38">
        <v>60000</v>
      </c>
      <c r="F226" s="38">
        <v>60000</v>
      </c>
      <c r="G226" s="38">
        <v>60000</v>
      </c>
      <c r="H226" s="38">
        <v>60000</v>
      </c>
      <c r="I226" s="38">
        <v>60000</v>
      </c>
      <c r="J226" s="38">
        <v>60000</v>
      </c>
      <c r="K226" s="38">
        <v>60000</v>
      </c>
      <c r="L226" s="38">
        <v>60000</v>
      </c>
      <c r="M226" s="38">
        <v>60000</v>
      </c>
      <c r="N226" s="38">
        <v>40000</v>
      </c>
      <c r="O226" s="38">
        <v>40000</v>
      </c>
      <c r="P226" s="38">
        <v>40000</v>
      </c>
      <c r="Q226" s="38">
        <v>40000</v>
      </c>
      <c r="R226" s="38">
        <v>40000</v>
      </c>
      <c r="S226" s="38">
        <v>40000</v>
      </c>
      <c r="T226" s="38">
        <v>40000</v>
      </c>
      <c r="U226" s="38">
        <v>40000</v>
      </c>
      <c r="V226" s="38">
        <v>40000</v>
      </c>
      <c r="W226" s="38">
        <v>40000</v>
      </c>
      <c r="X226" s="38">
        <v>0</v>
      </c>
      <c r="Y226" s="38">
        <v>0</v>
      </c>
      <c r="Z226" s="38">
        <v>0</v>
      </c>
      <c r="AA226" s="38">
        <v>0</v>
      </c>
      <c r="AB226" s="38">
        <v>0</v>
      </c>
      <c r="AC226" s="16">
        <f t="shared" si="151"/>
        <v>0</v>
      </c>
      <c r="AD226" s="31"/>
    </row>
    <row r="227" spans="2:30" ht="12" customHeight="1">
      <c r="B227" s="26" t="s">
        <v>174</v>
      </c>
      <c r="C227" s="38">
        <v>0</v>
      </c>
      <c r="D227" s="38">
        <v>40000</v>
      </c>
      <c r="E227" s="38">
        <v>40000</v>
      </c>
      <c r="F227" s="38">
        <v>40000</v>
      </c>
      <c r="G227" s="38">
        <v>40000</v>
      </c>
      <c r="H227" s="38">
        <v>40000</v>
      </c>
      <c r="I227" s="38">
        <v>40000</v>
      </c>
      <c r="J227" s="38">
        <v>40000</v>
      </c>
      <c r="K227" s="38">
        <v>40000</v>
      </c>
      <c r="L227" s="38">
        <v>40000</v>
      </c>
      <c r="M227" s="38">
        <v>40000</v>
      </c>
      <c r="N227" s="38">
        <v>40000</v>
      </c>
      <c r="O227" s="38">
        <v>40000</v>
      </c>
      <c r="P227" s="38">
        <v>40000</v>
      </c>
      <c r="Q227" s="38">
        <v>40000</v>
      </c>
      <c r="R227" s="38">
        <v>40000</v>
      </c>
      <c r="S227" s="38">
        <v>40000</v>
      </c>
      <c r="T227" s="38">
        <v>40000</v>
      </c>
      <c r="U227" s="38">
        <v>40000</v>
      </c>
      <c r="V227" s="38">
        <v>0</v>
      </c>
      <c r="W227" s="38">
        <v>0</v>
      </c>
      <c r="X227" s="38">
        <v>0</v>
      </c>
      <c r="Y227" s="38">
        <v>0</v>
      </c>
      <c r="Z227" s="38">
        <v>0</v>
      </c>
      <c r="AA227" s="38">
        <v>0</v>
      </c>
      <c r="AB227" s="38">
        <v>0</v>
      </c>
      <c r="AC227" s="16">
        <f t="shared" si="151"/>
        <v>0</v>
      </c>
      <c r="AD227" s="31"/>
    </row>
    <row r="228" spans="2:30" ht="12" customHeight="1">
      <c r="B228" s="26" t="s">
        <v>175</v>
      </c>
      <c r="C228" s="38"/>
      <c r="D228" s="38">
        <v>40000</v>
      </c>
      <c r="E228" s="38">
        <v>40000</v>
      </c>
      <c r="F228" s="38">
        <v>38000</v>
      </c>
      <c r="G228" s="38">
        <v>38000</v>
      </c>
      <c r="H228" s="38">
        <v>37500</v>
      </c>
      <c r="I228" s="38">
        <v>37500</v>
      </c>
      <c r="J228" s="38">
        <v>5000</v>
      </c>
      <c r="K228" s="38">
        <v>5000</v>
      </c>
      <c r="L228" s="38">
        <v>60000</v>
      </c>
      <c r="M228" s="38">
        <v>60000</v>
      </c>
      <c r="N228" s="38">
        <v>48011</v>
      </c>
      <c r="O228" s="38">
        <v>48011</v>
      </c>
      <c r="P228" s="38">
        <v>49648</v>
      </c>
      <c r="Q228" s="38">
        <v>49648</v>
      </c>
      <c r="R228" s="38">
        <v>51341</v>
      </c>
      <c r="S228" s="38">
        <v>51341</v>
      </c>
      <c r="T228" s="38"/>
      <c r="U228" s="38">
        <v>0</v>
      </c>
      <c r="V228" s="38"/>
      <c r="W228" s="38"/>
      <c r="X228" s="38"/>
      <c r="Y228" s="38"/>
      <c r="Z228" s="38"/>
      <c r="AA228" s="38"/>
      <c r="AB228" s="38"/>
      <c r="AC228" s="16">
        <f t="shared" si="151"/>
        <v>0</v>
      </c>
      <c r="AD228" s="31"/>
    </row>
    <row r="229" spans="2:30" ht="12" customHeight="1">
      <c r="B229" s="26" t="s">
        <v>176</v>
      </c>
      <c r="C229" s="38"/>
      <c r="D229" s="38">
        <v>110000</v>
      </c>
      <c r="E229" s="38">
        <v>110000</v>
      </c>
      <c r="F229" s="38">
        <v>110000</v>
      </c>
      <c r="G229" s="38">
        <v>110000</v>
      </c>
      <c r="H229" s="38">
        <v>110000</v>
      </c>
      <c r="I229" s="38">
        <v>110000</v>
      </c>
      <c r="J229" s="38">
        <v>110000</v>
      </c>
      <c r="K229" s="38">
        <v>110000</v>
      </c>
      <c r="L229" s="38">
        <v>110000</v>
      </c>
      <c r="M229" s="38">
        <v>110000</v>
      </c>
      <c r="N229" s="38">
        <v>110000</v>
      </c>
      <c r="O229" s="38">
        <v>110000</v>
      </c>
      <c r="P229" s="38">
        <v>110000</v>
      </c>
      <c r="Q229" s="38">
        <v>110000</v>
      </c>
      <c r="R229" s="38">
        <v>110000</v>
      </c>
      <c r="S229" s="38">
        <v>110000</v>
      </c>
      <c r="T229" s="38">
        <v>110000</v>
      </c>
      <c r="U229" s="38">
        <v>110000</v>
      </c>
      <c r="V229" s="38">
        <v>110000</v>
      </c>
      <c r="W229" s="38">
        <v>110000</v>
      </c>
      <c r="X229" s="38">
        <v>114639</v>
      </c>
      <c r="Y229" s="38">
        <v>114639</v>
      </c>
      <c r="Z229" s="38">
        <v>116250</v>
      </c>
      <c r="AA229" s="38">
        <v>116250</v>
      </c>
      <c r="AB229" s="38">
        <v>116250</v>
      </c>
      <c r="AC229" s="16">
        <f t="shared" si="151"/>
        <v>0</v>
      </c>
      <c r="AD229" s="31">
        <f aca="true" t="shared" si="152" ref="AD229:AD249">SUM(AC229/Z229)</f>
        <v>0</v>
      </c>
    </row>
    <row r="230" spans="2:30" ht="12" customHeight="1">
      <c r="B230" s="26" t="s">
        <v>177</v>
      </c>
      <c r="C230" s="38"/>
      <c r="D230" s="38">
        <v>175000</v>
      </c>
      <c r="E230" s="38">
        <v>175000</v>
      </c>
      <c r="F230" s="38">
        <v>175000</v>
      </c>
      <c r="G230" s="38">
        <v>175000</v>
      </c>
      <c r="H230" s="38">
        <v>175000</v>
      </c>
      <c r="I230" s="38">
        <v>175000</v>
      </c>
      <c r="J230" s="38">
        <v>175000</v>
      </c>
      <c r="K230" s="38">
        <v>175000</v>
      </c>
      <c r="L230" s="38">
        <v>175000</v>
      </c>
      <c r="M230" s="38">
        <v>175000</v>
      </c>
      <c r="N230" s="38">
        <v>175000</v>
      </c>
      <c r="O230" s="38">
        <v>175000</v>
      </c>
      <c r="P230" s="38">
        <v>175000</v>
      </c>
      <c r="Q230" s="38">
        <v>175000</v>
      </c>
      <c r="R230" s="38">
        <v>175000</v>
      </c>
      <c r="S230" s="38">
        <v>175000</v>
      </c>
      <c r="T230" s="38">
        <v>175000</v>
      </c>
      <c r="U230" s="38">
        <v>175000</v>
      </c>
      <c r="V230" s="38">
        <v>175000</v>
      </c>
      <c r="W230" s="38">
        <v>175000</v>
      </c>
      <c r="X230" s="38">
        <v>175000</v>
      </c>
      <c r="Y230" s="38">
        <v>175000</v>
      </c>
      <c r="Z230" s="38">
        <v>175000</v>
      </c>
      <c r="AA230" s="38">
        <v>175000</v>
      </c>
      <c r="AB230" s="38">
        <v>172500</v>
      </c>
      <c r="AC230" s="16">
        <f t="shared" si="151"/>
        <v>-2500</v>
      </c>
      <c r="AD230" s="31">
        <f t="shared" si="152"/>
        <v>-0.014285714285714285</v>
      </c>
    </row>
    <row r="231" spans="2:30" ht="12" customHeight="1">
      <c r="B231" s="26" t="s">
        <v>178</v>
      </c>
      <c r="C231" s="38"/>
      <c r="D231" s="38">
        <v>130000</v>
      </c>
      <c r="E231" s="38">
        <v>130000</v>
      </c>
      <c r="F231" s="38">
        <v>220000</v>
      </c>
      <c r="G231" s="38">
        <v>220000</v>
      </c>
      <c r="H231" s="38">
        <v>220000</v>
      </c>
      <c r="I231" s="38">
        <v>220000</v>
      </c>
      <c r="J231" s="38">
        <v>220000</v>
      </c>
      <c r="K231" s="38">
        <v>220000</v>
      </c>
      <c r="L231" s="38">
        <v>220000</v>
      </c>
      <c r="M231" s="38">
        <v>220000</v>
      </c>
      <c r="N231" s="38">
        <v>220000</v>
      </c>
      <c r="O231" s="38">
        <v>220000</v>
      </c>
      <c r="P231" s="38">
        <v>220000</v>
      </c>
      <c r="Q231" s="38">
        <v>220000</v>
      </c>
      <c r="R231" s="38">
        <v>220000</v>
      </c>
      <c r="S231" s="38">
        <v>220000</v>
      </c>
      <c r="T231" s="38">
        <v>220000</v>
      </c>
      <c r="U231" s="38">
        <v>220000</v>
      </c>
      <c r="V231" s="38">
        <v>215000</v>
      </c>
      <c r="W231" s="38">
        <v>215000</v>
      </c>
      <c r="X231" s="38">
        <v>215000</v>
      </c>
      <c r="Y231" s="38">
        <v>215000</v>
      </c>
      <c r="Z231" s="38">
        <v>200000</v>
      </c>
      <c r="AA231" s="38">
        <v>200000</v>
      </c>
      <c r="AB231" s="38">
        <v>225000</v>
      </c>
      <c r="AC231" s="16">
        <f t="shared" si="151"/>
        <v>25000</v>
      </c>
      <c r="AD231" s="31">
        <f t="shared" si="152"/>
        <v>0.125</v>
      </c>
    </row>
    <row r="232" spans="2:30" ht="12" customHeight="1">
      <c r="B232" s="26" t="s">
        <v>179</v>
      </c>
      <c r="C232" s="38"/>
      <c r="D232" s="38"/>
      <c r="E232" s="38"/>
      <c r="F232" s="38"/>
      <c r="G232" s="38"/>
      <c r="H232" s="38"/>
      <c r="I232" s="38"/>
      <c r="J232" s="38">
        <v>80000</v>
      </c>
      <c r="K232" s="38">
        <v>80000</v>
      </c>
      <c r="L232" s="38">
        <v>80000</v>
      </c>
      <c r="M232" s="38">
        <v>80000</v>
      </c>
      <c r="N232" s="38">
        <v>80000</v>
      </c>
      <c r="O232" s="38">
        <v>80000</v>
      </c>
      <c r="P232" s="38">
        <v>80000</v>
      </c>
      <c r="Q232" s="38">
        <v>80000</v>
      </c>
      <c r="R232" s="38">
        <v>80000</v>
      </c>
      <c r="S232" s="38">
        <v>80000</v>
      </c>
      <c r="T232" s="38">
        <v>80000</v>
      </c>
      <c r="U232" s="38">
        <v>80000</v>
      </c>
      <c r="V232" s="38">
        <v>80000</v>
      </c>
      <c r="W232" s="38">
        <v>80000</v>
      </c>
      <c r="X232" s="38">
        <v>80000</v>
      </c>
      <c r="Y232" s="38">
        <v>80000</v>
      </c>
      <c r="Z232" s="38">
        <v>80000</v>
      </c>
      <c r="AA232" s="38">
        <v>80000</v>
      </c>
      <c r="AB232" s="38">
        <v>80000</v>
      </c>
      <c r="AC232" s="16">
        <f t="shared" si="151"/>
        <v>0</v>
      </c>
      <c r="AD232" s="31">
        <f t="shared" si="152"/>
        <v>0</v>
      </c>
    </row>
    <row r="233" spans="1:30" s="33" customFormat="1" ht="12" customHeight="1">
      <c r="A233" s="25"/>
      <c r="B233" s="26" t="s">
        <v>180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>
        <v>94500</v>
      </c>
      <c r="S233" s="38">
        <v>94500</v>
      </c>
      <c r="T233" s="38">
        <v>94500</v>
      </c>
      <c r="U233" s="38">
        <v>94500</v>
      </c>
      <c r="V233" s="38">
        <v>94500</v>
      </c>
      <c r="W233" s="38">
        <v>94500</v>
      </c>
      <c r="X233" s="38">
        <v>94500</v>
      </c>
      <c r="Y233" s="38">
        <v>94500</v>
      </c>
      <c r="Z233" s="38">
        <v>94500</v>
      </c>
      <c r="AA233" s="38">
        <v>94500</v>
      </c>
      <c r="AB233" s="38">
        <v>94500</v>
      </c>
      <c r="AC233" s="16">
        <f t="shared" si="151"/>
        <v>0</v>
      </c>
      <c r="AD233" s="31">
        <f t="shared" si="152"/>
        <v>0</v>
      </c>
    </row>
    <row r="234" spans="2:30" ht="12" customHeight="1">
      <c r="B234" s="26" t="s">
        <v>181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>
        <v>106175</v>
      </c>
      <c r="U234" s="38">
        <v>106488</v>
      </c>
      <c r="V234" s="38">
        <v>106488</v>
      </c>
      <c r="W234" s="38">
        <v>106488</v>
      </c>
      <c r="X234" s="38">
        <v>106488</v>
      </c>
      <c r="Y234" s="38">
        <v>106488</v>
      </c>
      <c r="Z234" s="38">
        <v>106488</v>
      </c>
      <c r="AA234" s="38">
        <v>106488</v>
      </c>
      <c r="AB234" s="38">
        <v>106488</v>
      </c>
      <c r="AC234" s="16">
        <f t="shared" si="151"/>
        <v>0</v>
      </c>
      <c r="AD234" s="31">
        <f t="shared" si="152"/>
        <v>0</v>
      </c>
    </row>
    <row r="235" spans="1:30" s="33" customFormat="1" ht="12" customHeight="1">
      <c r="A235" s="32"/>
      <c r="B235" s="26" t="s">
        <v>182</v>
      </c>
      <c r="C235" s="37"/>
      <c r="D235" s="37">
        <f>SUM(D226:D231)</f>
        <v>555000</v>
      </c>
      <c r="E235" s="37">
        <f>SUM(E226:E231)</f>
        <v>555000</v>
      </c>
      <c r="F235" s="37">
        <f>SUM(F226:F231)</f>
        <v>643000</v>
      </c>
      <c r="G235" s="37">
        <f>SUM(G226:G231)</f>
        <v>643000</v>
      </c>
      <c r="H235" s="37">
        <f aca="true" t="shared" si="153" ref="H235:Q235">SUM(H226:H232)</f>
        <v>642500</v>
      </c>
      <c r="I235" s="37">
        <f t="shared" si="153"/>
        <v>642500</v>
      </c>
      <c r="J235" s="37">
        <f t="shared" si="153"/>
        <v>690000</v>
      </c>
      <c r="K235" s="37">
        <f t="shared" si="153"/>
        <v>690000</v>
      </c>
      <c r="L235" s="37">
        <f t="shared" si="153"/>
        <v>745000</v>
      </c>
      <c r="M235" s="37">
        <f t="shared" si="153"/>
        <v>745000</v>
      </c>
      <c r="N235" s="37">
        <f t="shared" si="153"/>
        <v>713011</v>
      </c>
      <c r="O235" s="37">
        <f t="shared" si="153"/>
        <v>713011</v>
      </c>
      <c r="P235" s="37">
        <f t="shared" si="153"/>
        <v>714648</v>
      </c>
      <c r="Q235" s="37">
        <f t="shared" si="153"/>
        <v>714648</v>
      </c>
      <c r="R235" s="37">
        <f>SUM(R226:R233)</f>
        <v>810841</v>
      </c>
      <c r="S235" s="37">
        <f>SUM(S226:S233)</f>
        <v>810841</v>
      </c>
      <c r="T235" s="37">
        <f aca="true" t="shared" si="154" ref="T235:Z235">SUM(T226:T234)</f>
        <v>865675</v>
      </c>
      <c r="U235" s="37">
        <f t="shared" si="154"/>
        <v>865988</v>
      </c>
      <c r="V235" s="37">
        <f t="shared" si="154"/>
        <v>820988</v>
      </c>
      <c r="W235" s="37">
        <f t="shared" si="154"/>
        <v>820988</v>
      </c>
      <c r="X235" s="37">
        <f t="shared" si="154"/>
        <v>785627</v>
      </c>
      <c r="Y235" s="37">
        <f t="shared" si="154"/>
        <v>785627</v>
      </c>
      <c r="Z235" s="37">
        <f t="shared" si="154"/>
        <v>772238</v>
      </c>
      <c r="AA235" s="37">
        <f>SUM(AA226:AA234)</f>
        <v>772238</v>
      </c>
      <c r="AB235" s="37">
        <f>SUM(AB226:AB234)</f>
        <v>794738</v>
      </c>
      <c r="AC235" s="21">
        <f t="shared" si="151"/>
        <v>22500</v>
      </c>
      <c r="AD235" s="34">
        <f t="shared" si="152"/>
        <v>0.029136095348843233</v>
      </c>
    </row>
    <row r="236" spans="2:30" ht="12" customHeight="1">
      <c r="B236" s="32" t="s">
        <v>183</v>
      </c>
      <c r="E236" s="28"/>
      <c r="G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16">
        <f t="shared" si="151"/>
        <v>0</v>
      </c>
      <c r="AD236" s="31"/>
    </row>
    <row r="237" spans="2:30" ht="12" customHeight="1">
      <c r="B237" s="26" t="s">
        <v>173</v>
      </c>
      <c r="C237" s="38"/>
      <c r="D237" s="38">
        <v>26935</v>
      </c>
      <c r="E237" s="38">
        <v>26935</v>
      </c>
      <c r="F237" s="38">
        <v>20849</v>
      </c>
      <c r="G237" s="38">
        <v>20849</v>
      </c>
      <c r="H237" s="38">
        <v>17621</v>
      </c>
      <c r="I237" s="38">
        <v>17621</v>
      </c>
      <c r="J237" s="38">
        <v>14320</v>
      </c>
      <c r="K237" s="38">
        <v>14320</v>
      </c>
      <c r="L237" s="38">
        <v>11437</v>
      </c>
      <c r="M237" s="38">
        <v>11437</v>
      </c>
      <c r="N237" s="38">
        <v>8937</v>
      </c>
      <c r="O237" s="38">
        <v>8937</v>
      </c>
      <c r="P237" s="38">
        <v>6399</v>
      </c>
      <c r="Q237" s="38">
        <v>6399</v>
      </c>
      <c r="R237" s="38">
        <v>3420</v>
      </c>
      <c r="S237" s="38">
        <v>3420</v>
      </c>
      <c r="T237" s="38">
        <v>1964</v>
      </c>
      <c r="U237" s="38">
        <v>2480</v>
      </c>
      <c r="V237" s="38">
        <v>830</v>
      </c>
      <c r="W237" s="38">
        <v>830</v>
      </c>
      <c r="X237" s="38">
        <v>830</v>
      </c>
      <c r="Y237" s="38">
        <v>830</v>
      </c>
      <c r="Z237" s="38">
        <v>0</v>
      </c>
      <c r="AA237" s="38">
        <v>0</v>
      </c>
      <c r="AB237" s="38">
        <v>0</v>
      </c>
      <c r="AC237" s="16">
        <f t="shared" si="151"/>
        <v>0</v>
      </c>
      <c r="AD237" s="31"/>
    </row>
    <row r="238" spans="2:30" ht="12" customHeight="1">
      <c r="B238" s="26" t="s">
        <v>174</v>
      </c>
      <c r="C238" s="38"/>
      <c r="D238" s="38">
        <v>13844</v>
      </c>
      <c r="E238" s="38">
        <v>13844</v>
      </c>
      <c r="F238" s="38">
        <v>12353</v>
      </c>
      <c r="G238" s="38">
        <v>12353</v>
      </c>
      <c r="H238" s="38">
        <v>10440</v>
      </c>
      <c r="I238" s="38">
        <v>10440</v>
      </c>
      <c r="J238" s="38">
        <v>8840</v>
      </c>
      <c r="K238" s="38">
        <v>8840</v>
      </c>
      <c r="L238" s="38">
        <v>7240</v>
      </c>
      <c r="M238" s="38">
        <v>7240</v>
      </c>
      <c r="N238" s="38">
        <v>5640</v>
      </c>
      <c r="O238" s="38">
        <v>5640</v>
      </c>
      <c r="P238" s="38">
        <v>4040</v>
      </c>
      <c r="Q238" s="38">
        <v>4040</v>
      </c>
      <c r="R238" s="38">
        <v>2440</v>
      </c>
      <c r="S238" s="38">
        <v>2440</v>
      </c>
      <c r="T238" s="38">
        <v>820</v>
      </c>
      <c r="U238" s="38">
        <v>820</v>
      </c>
      <c r="V238" s="38">
        <v>0</v>
      </c>
      <c r="W238" s="38">
        <v>0</v>
      </c>
      <c r="X238" s="38">
        <v>0</v>
      </c>
      <c r="Y238" s="38">
        <v>0</v>
      </c>
      <c r="Z238" s="38">
        <v>0</v>
      </c>
      <c r="AA238" s="38">
        <v>0</v>
      </c>
      <c r="AB238" s="38">
        <v>0</v>
      </c>
      <c r="AC238" s="16">
        <f t="shared" si="151"/>
        <v>0</v>
      </c>
      <c r="AD238" s="31"/>
    </row>
    <row r="239" spans="2:30" ht="12" customHeight="1">
      <c r="B239" s="26" t="s">
        <v>175</v>
      </c>
      <c r="C239" s="38"/>
      <c r="D239" s="38">
        <v>3750</v>
      </c>
      <c r="E239" s="38">
        <v>3750</v>
      </c>
      <c r="F239" s="38">
        <v>1718</v>
      </c>
      <c r="G239" s="38">
        <v>1718</v>
      </c>
      <c r="H239" s="38">
        <v>950</v>
      </c>
      <c r="I239" s="38">
        <v>950</v>
      </c>
      <c r="J239" s="38">
        <v>100</v>
      </c>
      <c r="K239" s="38">
        <v>100</v>
      </c>
      <c r="L239" s="38">
        <v>7000</v>
      </c>
      <c r="M239" s="38">
        <v>7000</v>
      </c>
      <c r="N239" s="38">
        <v>5081</v>
      </c>
      <c r="O239" s="38">
        <v>5081</v>
      </c>
      <c r="P239" s="38">
        <v>3444</v>
      </c>
      <c r="Q239" s="38">
        <v>3444</v>
      </c>
      <c r="R239" s="38">
        <v>1751</v>
      </c>
      <c r="S239" s="38">
        <v>1751</v>
      </c>
      <c r="T239" s="38"/>
      <c r="U239" s="38">
        <v>0</v>
      </c>
      <c r="V239" s="38">
        <v>0</v>
      </c>
      <c r="W239" s="38">
        <v>0</v>
      </c>
      <c r="X239" s="38">
        <v>0</v>
      </c>
      <c r="Y239" s="38">
        <v>0</v>
      </c>
      <c r="Z239" s="38">
        <v>0</v>
      </c>
      <c r="AA239" s="38">
        <v>0</v>
      </c>
      <c r="AB239" s="38">
        <v>0</v>
      </c>
      <c r="AC239" s="16">
        <f t="shared" si="151"/>
        <v>0</v>
      </c>
      <c r="AD239" s="31"/>
    </row>
    <row r="240" spans="2:30" ht="12" customHeight="1">
      <c r="B240" s="26" t="s">
        <v>176</v>
      </c>
      <c r="C240" s="38"/>
      <c r="D240" s="38">
        <v>107360</v>
      </c>
      <c r="E240" s="38">
        <v>107360</v>
      </c>
      <c r="F240" s="38">
        <v>102960</v>
      </c>
      <c r="G240" s="38">
        <v>102960</v>
      </c>
      <c r="H240" s="38">
        <v>99452</v>
      </c>
      <c r="I240" s="38">
        <v>99452</v>
      </c>
      <c r="J240" s="38">
        <v>94658</v>
      </c>
      <c r="K240" s="38">
        <v>94658</v>
      </c>
      <c r="L240" s="38">
        <v>88575</v>
      </c>
      <c r="M240" s="38">
        <v>88575</v>
      </c>
      <c r="N240" s="38">
        <v>83570</v>
      </c>
      <c r="O240" s="38">
        <v>83570</v>
      </c>
      <c r="P240" s="38">
        <v>77407</v>
      </c>
      <c r="Q240" s="38">
        <v>77407</v>
      </c>
      <c r="R240" s="38">
        <v>73186</v>
      </c>
      <c r="S240" s="38">
        <v>73186</v>
      </c>
      <c r="T240" s="38">
        <v>70509</v>
      </c>
      <c r="U240" s="38">
        <v>68668</v>
      </c>
      <c r="V240" s="38">
        <v>62590</v>
      </c>
      <c r="W240" s="38">
        <v>30000</v>
      </c>
      <c r="X240" s="38">
        <v>25218</v>
      </c>
      <c r="Y240" s="38">
        <v>25218</v>
      </c>
      <c r="Z240" s="38">
        <v>22894</v>
      </c>
      <c r="AA240" s="38">
        <v>22894</v>
      </c>
      <c r="AB240" s="38">
        <v>20575</v>
      </c>
      <c r="AC240" s="16">
        <f t="shared" si="151"/>
        <v>-2319</v>
      </c>
      <c r="AD240" s="31">
        <f t="shared" si="152"/>
        <v>-0.10129291517428148</v>
      </c>
    </row>
    <row r="241" spans="2:30" ht="12" customHeight="1">
      <c r="B241" s="26" t="s">
        <v>177</v>
      </c>
      <c r="C241" s="38"/>
      <c r="D241" s="38">
        <v>170800</v>
      </c>
      <c r="E241" s="38">
        <v>170800</v>
      </c>
      <c r="F241" s="38">
        <v>163800</v>
      </c>
      <c r="G241" s="38">
        <v>163800</v>
      </c>
      <c r="H241" s="38">
        <v>155552</v>
      </c>
      <c r="I241" s="38">
        <v>155552</v>
      </c>
      <c r="J241" s="38">
        <v>148055</v>
      </c>
      <c r="K241" s="38">
        <v>148055</v>
      </c>
      <c r="L241" s="38">
        <v>141491</v>
      </c>
      <c r="M241" s="38">
        <v>141491</v>
      </c>
      <c r="N241" s="38">
        <v>133493</v>
      </c>
      <c r="O241" s="38">
        <v>133493</v>
      </c>
      <c r="P241" s="38">
        <v>126297</v>
      </c>
      <c r="Q241" s="38">
        <v>126297</v>
      </c>
      <c r="R241" s="38">
        <v>116909</v>
      </c>
      <c r="S241" s="38">
        <v>116909</v>
      </c>
      <c r="T241" s="38">
        <v>105764</v>
      </c>
      <c r="U241" s="38">
        <v>107605</v>
      </c>
      <c r="V241" s="38">
        <v>99575</v>
      </c>
      <c r="W241" s="38">
        <v>45000</v>
      </c>
      <c r="X241" s="38">
        <v>37827</v>
      </c>
      <c r="Y241" s="38">
        <v>37827</v>
      </c>
      <c r="Z241" s="38">
        <v>34341</v>
      </c>
      <c r="AA241" s="38">
        <v>34341</v>
      </c>
      <c r="AB241" s="38">
        <v>30860</v>
      </c>
      <c r="AC241" s="16">
        <f t="shared" si="151"/>
        <v>-3481</v>
      </c>
      <c r="AD241" s="31">
        <f t="shared" si="152"/>
        <v>-0.10136571445211263</v>
      </c>
    </row>
    <row r="242" spans="2:30" ht="12" customHeight="1">
      <c r="B242" s="26" t="s">
        <v>178</v>
      </c>
      <c r="C242" s="38"/>
      <c r="D242" s="38"/>
      <c r="E242" s="38"/>
      <c r="F242" s="38">
        <v>218127</v>
      </c>
      <c r="G242" s="38">
        <v>218127</v>
      </c>
      <c r="H242" s="38">
        <v>172135</v>
      </c>
      <c r="I242" s="38">
        <v>172135</v>
      </c>
      <c r="J242" s="38">
        <v>163335</v>
      </c>
      <c r="K242" s="38">
        <v>163335</v>
      </c>
      <c r="L242" s="38">
        <v>154535</v>
      </c>
      <c r="M242" s="38">
        <v>154535</v>
      </c>
      <c r="N242" s="38">
        <v>145405</v>
      </c>
      <c r="O242" s="38">
        <v>145405</v>
      </c>
      <c r="P242" s="38">
        <v>136275</v>
      </c>
      <c r="Q242" s="38">
        <v>136275</v>
      </c>
      <c r="R242" s="38">
        <v>127145</v>
      </c>
      <c r="S242" s="38">
        <v>127145</v>
      </c>
      <c r="T242" s="38">
        <v>117905</v>
      </c>
      <c r="U242" s="38">
        <v>117905</v>
      </c>
      <c r="V242" s="38">
        <v>108555</v>
      </c>
      <c r="W242" s="38">
        <v>108555</v>
      </c>
      <c r="X242" s="38">
        <v>99418</v>
      </c>
      <c r="Y242" s="38">
        <v>99418</v>
      </c>
      <c r="Z242" s="38">
        <v>90280</v>
      </c>
      <c r="AA242" s="38">
        <v>90280</v>
      </c>
      <c r="AB242" s="38">
        <v>40300</v>
      </c>
      <c r="AC242" s="16">
        <f t="shared" si="151"/>
        <v>-49980</v>
      </c>
      <c r="AD242" s="31">
        <f t="shared" si="152"/>
        <v>-0.5536109880372175</v>
      </c>
    </row>
    <row r="243" spans="2:30" ht="12" customHeight="1">
      <c r="B243" s="26" t="s">
        <v>179</v>
      </c>
      <c r="C243" s="38"/>
      <c r="D243" s="38"/>
      <c r="E243" s="38"/>
      <c r="F243" s="38"/>
      <c r="G243" s="38"/>
      <c r="H243" s="38">
        <v>55000</v>
      </c>
      <c r="I243" s="38">
        <v>52166</v>
      </c>
      <c r="J243" s="38">
        <v>62600</v>
      </c>
      <c r="K243" s="38">
        <v>62600</v>
      </c>
      <c r="L243" s="38">
        <v>60000</v>
      </c>
      <c r="M243" s="38">
        <v>60000</v>
      </c>
      <c r="N243" s="38">
        <v>57400</v>
      </c>
      <c r="O243" s="38">
        <v>57400</v>
      </c>
      <c r="P243" s="38">
        <v>54800</v>
      </c>
      <c r="Q243" s="38">
        <v>54800</v>
      </c>
      <c r="R243" s="38">
        <v>52200</v>
      </c>
      <c r="S243" s="38">
        <v>52200</v>
      </c>
      <c r="T243" s="38">
        <v>49400</v>
      </c>
      <c r="U243" s="38">
        <v>49400</v>
      </c>
      <c r="V243" s="38">
        <v>46400</v>
      </c>
      <c r="W243" s="38">
        <v>46400</v>
      </c>
      <c r="X243" s="38">
        <v>43200</v>
      </c>
      <c r="Y243" s="38">
        <v>43200</v>
      </c>
      <c r="Z243" s="38">
        <v>40000</v>
      </c>
      <c r="AA243" s="38">
        <v>40000</v>
      </c>
      <c r="AB243" s="38">
        <v>18525</v>
      </c>
      <c r="AC243" s="16">
        <f t="shared" si="151"/>
        <v>-21475</v>
      </c>
      <c r="AD243" s="31">
        <f t="shared" si="152"/>
        <v>-0.536875</v>
      </c>
    </row>
    <row r="244" spans="1:30" s="33" customFormat="1" ht="12" customHeight="1">
      <c r="A244" s="25"/>
      <c r="B244" s="26" t="s">
        <v>180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>
        <v>80000</v>
      </c>
      <c r="Q244" s="38">
        <v>80000</v>
      </c>
      <c r="R244" s="38">
        <v>84861</v>
      </c>
      <c r="S244" s="38">
        <v>84861</v>
      </c>
      <c r="T244" s="38">
        <v>81128</v>
      </c>
      <c r="U244" s="38">
        <v>81128</v>
      </c>
      <c r="V244" s="38">
        <v>77112</v>
      </c>
      <c r="W244" s="38">
        <v>77112</v>
      </c>
      <c r="X244" s="38">
        <v>72860</v>
      </c>
      <c r="Y244" s="38">
        <v>72860</v>
      </c>
      <c r="Z244" s="38">
        <v>68418</v>
      </c>
      <c r="AA244" s="38">
        <v>68418</v>
      </c>
      <c r="AB244" s="38">
        <v>63788</v>
      </c>
      <c r="AC244" s="16">
        <f t="shared" si="151"/>
        <v>-4630</v>
      </c>
      <c r="AD244" s="31">
        <f t="shared" si="152"/>
        <v>-0.06767224999269199</v>
      </c>
    </row>
    <row r="245" spans="2:30" ht="12" customHeight="1">
      <c r="B245" s="26" t="s">
        <v>181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>
        <v>106175</v>
      </c>
      <c r="U245" s="38">
        <v>70516</v>
      </c>
      <c r="V245" s="38">
        <v>73466</v>
      </c>
      <c r="W245" s="38">
        <v>73466</v>
      </c>
      <c r="X245" s="38">
        <v>70004</v>
      </c>
      <c r="Y245" s="38">
        <v>70004</v>
      </c>
      <c r="Z245" s="38">
        <v>66544</v>
      </c>
      <c r="AA245" s="38">
        <v>66544</v>
      </c>
      <c r="AB245" s="38">
        <v>63083</v>
      </c>
      <c r="AC245" s="16">
        <f t="shared" si="151"/>
        <v>-3461</v>
      </c>
      <c r="AD245" s="31">
        <f t="shared" si="152"/>
        <v>-0.05201069968742486</v>
      </c>
    </row>
    <row r="246" spans="1:30" s="33" customFormat="1" ht="12" customHeight="1">
      <c r="A246" s="32"/>
      <c r="B246" s="26" t="s">
        <v>184</v>
      </c>
      <c r="C246" s="37"/>
      <c r="D246" s="37">
        <f>SUM(D237:D241)</f>
        <v>322689</v>
      </c>
      <c r="E246" s="37">
        <f>SUM(E237:E241)</f>
        <v>322689</v>
      </c>
      <c r="F246" s="37">
        <f>SUM(F237:F242)</f>
        <v>519807</v>
      </c>
      <c r="G246" s="37">
        <f>SUM(G237:G242)</f>
        <v>519807</v>
      </c>
      <c r="H246" s="37">
        <f aca="true" t="shared" si="155" ref="H246:O246">SUM(H237:H243)</f>
        <v>511150</v>
      </c>
      <c r="I246" s="37">
        <f t="shared" si="155"/>
        <v>508316</v>
      </c>
      <c r="J246" s="37">
        <f t="shared" si="155"/>
        <v>491908</v>
      </c>
      <c r="K246" s="37">
        <f t="shared" si="155"/>
        <v>491908</v>
      </c>
      <c r="L246" s="37">
        <f t="shared" si="155"/>
        <v>470278</v>
      </c>
      <c r="M246" s="37">
        <f t="shared" si="155"/>
        <v>470278</v>
      </c>
      <c r="N246" s="37">
        <f t="shared" si="155"/>
        <v>439526</v>
      </c>
      <c r="O246" s="37">
        <f t="shared" si="155"/>
        <v>439526</v>
      </c>
      <c r="P246" s="37">
        <f>SUM(P237:P244)</f>
        <v>488662</v>
      </c>
      <c r="Q246" s="37">
        <f>SUM(Q237:Q244)</f>
        <v>488662</v>
      </c>
      <c r="R246" s="37">
        <f>SUM(R237:R244)</f>
        <v>461912</v>
      </c>
      <c r="S246" s="37">
        <f>SUM(S237:S244)</f>
        <v>461912</v>
      </c>
      <c r="T246" s="37">
        <f aca="true" t="shared" si="156" ref="T246:Z246">SUM(T237:T245)</f>
        <v>533665</v>
      </c>
      <c r="U246" s="37">
        <f t="shared" si="156"/>
        <v>498522</v>
      </c>
      <c r="V246" s="37">
        <f t="shared" si="156"/>
        <v>468528</v>
      </c>
      <c r="W246" s="37">
        <f t="shared" si="156"/>
        <v>381363</v>
      </c>
      <c r="X246" s="37">
        <f t="shared" si="156"/>
        <v>349357</v>
      </c>
      <c r="Y246" s="37">
        <f t="shared" si="156"/>
        <v>349357</v>
      </c>
      <c r="Z246" s="37">
        <f t="shared" si="156"/>
        <v>322477</v>
      </c>
      <c r="AA246" s="37">
        <f>SUM(AA237:AA245)</f>
        <v>322477</v>
      </c>
      <c r="AB246" s="37">
        <f>SUM(AB237:AB245)</f>
        <v>237131</v>
      </c>
      <c r="AC246" s="16">
        <f t="shared" si="151"/>
        <v>-85346</v>
      </c>
      <c r="AD246" s="31">
        <f t="shared" si="152"/>
        <v>-0.2646576344979642</v>
      </c>
    </row>
    <row r="247" spans="1:30" s="33" customFormat="1" ht="12" customHeight="1">
      <c r="A247" s="25"/>
      <c r="B247" s="26" t="s">
        <v>185</v>
      </c>
      <c r="C247" s="37"/>
      <c r="D247" s="37"/>
      <c r="E247" s="37"/>
      <c r="F247" s="38">
        <v>1000</v>
      </c>
      <c r="G247" s="38">
        <v>1000</v>
      </c>
      <c r="H247" s="38">
        <v>1000</v>
      </c>
      <c r="I247" s="38">
        <v>1000</v>
      </c>
      <c r="J247" s="38">
        <v>1000</v>
      </c>
      <c r="K247" s="38">
        <v>1000</v>
      </c>
      <c r="L247" s="38">
        <v>1000</v>
      </c>
      <c r="M247" s="38">
        <v>1000</v>
      </c>
      <c r="N247" s="38">
        <v>1000</v>
      </c>
      <c r="O247" s="38">
        <v>1000</v>
      </c>
      <c r="P247" s="38">
        <v>1000</v>
      </c>
      <c r="Q247" s="38">
        <v>1244</v>
      </c>
      <c r="R247" s="38">
        <v>1000</v>
      </c>
      <c r="S247" s="38">
        <v>1000</v>
      </c>
      <c r="T247" s="38">
        <v>1000</v>
      </c>
      <c r="U247" s="38">
        <v>2583</v>
      </c>
      <c r="V247" s="38">
        <v>1000</v>
      </c>
      <c r="W247" s="38">
        <v>1000</v>
      </c>
      <c r="X247" s="38">
        <v>1000</v>
      </c>
      <c r="Y247" s="38">
        <v>1000</v>
      </c>
      <c r="Z247" s="38">
        <v>1000</v>
      </c>
      <c r="AA247" s="38">
        <v>1000</v>
      </c>
      <c r="AB247" s="38">
        <v>1000</v>
      </c>
      <c r="AC247" s="16">
        <f t="shared" si="151"/>
        <v>0</v>
      </c>
      <c r="AD247" s="31">
        <f t="shared" si="152"/>
        <v>0</v>
      </c>
    </row>
    <row r="248" spans="1:30" s="33" customFormat="1" ht="12" customHeight="1">
      <c r="A248" s="32"/>
      <c r="B248" s="26" t="s">
        <v>186</v>
      </c>
      <c r="C248" s="5"/>
      <c r="D248" s="4"/>
      <c r="E248" s="5"/>
      <c r="F248" s="37">
        <v>-200000</v>
      </c>
      <c r="G248" s="37">
        <v>-200000</v>
      </c>
      <c r="H248" s="37">
        <v>-100000</v>
      </c>
      <c r="I248" s="37">
        <v>-100000</v>
      </c>
      <c r="J248" s="37">
        <v>0</v>
      </c>
      <c r="K248" s="37">
        <v>-100000</v>
      </c>
      <c r="L248" s="37">
        <v>-25795</v>
      </c>
      <c r="M248" s="37">
        <v>-25795</v>
      </c>
      <c r="N248" s="37">
        <v>0</v>
      </c>
      <c r="O248" s="37">
        <v>0</v>
      </c>
      <c r="P248" s="37">
        <v>0</v>
      </c>
      <c r="Q248" s="37">
        <v>0</v>
      </c>
      <c r="R248" s="38">
        <v>-72043</v>
      </c>
      <c r="S248" s="38">
        <v>-72043</v>
      </c>
      <c r="T248" s="38">
        <v>-72043</v>
      </c>
      <c r="U248" s="38"/>
      <c r="V248" s="38">
        <v>0</v>
      </c>
      <c r="W248" s="38">
        <v>0</v>
      </c>
      <c r="X248" s="38">
        <v>0</v>
      </c>
      <c r="Y248" s="38">
        <v>0</v>
      </c>
      <c r="Z248" s="38">
        <v>0</v>
      </c>
      <c r="AA248" s="38">
        <v>0</v>
      </c>
      <c r="AB248" s="38">
        <v>0</v>
      </c>
      <c r="AC248" s="16">
        <f t="shared" si="151"/>
        <v>0</v>
      </c>
      <c r="AD248" s="31"/>
    </row>
    <row r="249" spans="1:30" s="33" customFormat="1" ht="12" customHeight="1">
      <c r="A249" s="32"/>
      <c r="B249" s="26" t="s">
        <v>187</v>
      </c>
      <c r="C249" s="5"/>
      <c r="D249" s="4"/>
      <c r="E249" s="5"/>
      <c r="F249" s="37"/>
      <c r="G249" s="37"/>
      <c r="H249" s="37">
        <v>-70000</v>
      </c>
      <c r="I249" s="37">
        <v>-70000</v>
      </c>
      <c r="J249" s="4">
        <v>-142600</v>
      </c>
      <c r="K249" s="37">
        <v>-70000</v>
      </c>
      <c r="L249" s="4">
        <v>-140000</v>
      </c>
      <c r="M249" s="4">
        <v>-140000</v>
      </c>
      <c r="N249" s="4">
        <v>-137400</v>
      </c>
      <c r="O249" s="4">
        <v>-137400</v>
      </c>
      <c r="P249" s="4">
        <v>-134800</v>
      </c>
      <c r="Q249" s="4">
        <v>-134800</v>
      </c>
      <c r="R249" s="4">
        <v>-132200</v>
      </c>
      <c r="S249" s="4">
        <v>-132200</v>
      </c>
      <c r="T249" s="4">
        <v>-129400</v>
      </c>
      <c r="U249" s="4">
        <v>-132200</v>
      </c>
      <c r="V249" s="4">
        <v>-126400</v>
      </c>
      <c r="W249" s="4">
        <v>-126400</v>
      </c>
      <c r="X249" s="4">
        <v>-123200</v>
      </c>
      <c r="Y249" s="4">
        <v>-123200</v>
      </c>
      <c r="Z249" s="4">
        <v>-120000</v>
      </c>
      <c r="AA249" s="4">
        <v>-120000</v>
      </c>
      <c r="AB249" s="4">
        <v>-98525</v>
      </c>
      <c r="AC249" s="21">
        <f t="shared" si="151"/>
        <v>21475</v>
      </c>
      <c r="AD249" s="34">
        <f t="shared" si="152"/>
        <v>-0.17895833333333333</v>
      </c>
    </row>
    <row r="250" spans="1:30" s="33" customFormat="1" ht="12" customHeight="1">
      <c r="A250" s="32"/>
      <c r="B250" s="26" t="s">
        <v>57</v>
      </c>
      <c r="C250" s="4">
        <v>490266</v>
      </c>
      <c r="D250" s="4">
        <f>SUM(D246+D235)</f>
        <v>877689</v>
      </c>
      <c r="E250" s="4">
        <v>1039059</v>
      </c>
      <c r="F250" s="4">
        <f>SUM(F235+F246+F247+F248)</f>
        <v>963807</v>
      </c>
      <c r="G250" s="4">
        <f>SUM(G235+G246+G247+G248)</f>
        <v>963807</v>
      </c>
      <c r="H250" s="4">
        <f>SUM(H235+H246+H248+H249)</f>
        <v>983650</v>
      </c>
      <c r="I250" s="4">
        <v>1135213</v>
      </c>
      <c r="J250" s="4">
        <f>SUM(J246:J249)+(J235)</f>
        <v>1040308</v>
      </c>
      <c r="K250" s="4">
        <f aca="true" t="shared" si="157" ref="K250:Z250">SUM(K249+K248+K247+K246+K235)</f>
        <v>1012908</v>
      </c>
      <c r="L250" s="4">
        <f t="shared" si="157"/>
        <v>1050483</v>
      </c>
      <c r="M250" s="4">
        <f t="shared" si="157"/>
        <v>1050483</v>
      </c>
      <c r="N250" s="4">
        <f t="shared" si="157"/>
        <v>1016137</v>
      </c>
      <c r="O250" s="4">
        <f t="shared" si="157"/>
        <v>1016137</v>
      </c>
      <c r="P250" s="4">
        <f t="shared" si="157"/>
        <v>1069510</v>
      </c>
      <c r="Q250" s="4">
        <f t="shared" si="157"/>
        <v>1069754</v>
      </c>
      <c r="R250" s="4">
        <f t="shared" si="157"/>
        <v>1069510</v>
      </c>
      <c r="S250" s="4">
        <f t="shared" si="157"/>
        <v>1069510</v>
      </c>
      <c r="T250" s="4">
        <f t="shared" si="157"/>
        <v>1198897</v>
      </c>
      <c r="U250" s="4">
        <f t="shared" si="157"/>
        <v>1234893</v>
      </c>
      <c r="V250" s="4">
        <f t="shared" si="157"/>
        <v>1164116</v>
      </c>
      <c r="W250" s="4">
        <f t="shared" si="157"/>
        <v>1076951</v>
      </c>
      <c r="X250" s="4">
        <f t="shared" si="157"/>
        <v>1012784</v>
      </c>
      <c r="Y250" s="4">
        <f t="shared" si="157"/>
        <v>1012784</v>
      </c>
      <c r="Z250" s="4">
        <f t="shared" si="157"/>
        <v>975715</v>
      </c>
      <c r="AA250" s="4">
        <f>SUM(AA249+AA248+AA247+AA246+AA235)</f>
        <v>975715</v>
      </c>
      <c r="AB250" s="4">
        <f>SUM(AB249+AB248+AB247+AB246+AB235)</f>
        <v>934344</v>
      </c>
      <c r="AC250" s="21">
        <f>SUM(AB250-Z250)</f>
        <v>-41371</v>
      </c>
      <c r="AD250" s="34">
        <f>SUM(AC250/X250)</f>
        <v>-0.040848789080396214</v>
      </c>
    </row>
    <row r="251" spans="1:30" ht="12" customHeight="1">
      <c r="A251" s="3">
        <v>210</v>
      </c>
      <c r="B251" s="30" t="s">
        <v>61</v>
      </c>
      <c r="C251" s="3" t="s">
        <v>1</v>
      </c>
      <c r="D251" s="6" t="s">
        <v>2</v>
      </c>
      <c r="E251" s="6" t="s">
        <v>1</v>
      </c>
      <c r="F251" s="6" t="s">
        <v>2</v>
      </c>
      <c r="G251" s="6" t="s">
        <v>1</v>
      </c>
      <c r="H251" s="6" t="s">
        <v>2</v>
      </c>
      <c r="I251" s="6" t="s">
        <v>1</v>
      </c>
      <c r="J251" s="6" t="s">
        <v>2</v>
      </c>
      <c r="K251" s="6" t="s">
        <v>1</v>
      </c>
      <c r="L251" s="6" t="s">
        <v>2</v>
      </c>
      <c r="M251" s="6" t="s">
        <v>1</v>
      </c>
      <c r="N251" s="6" t="s">
        <v>2</v>
      </c>
      <c r="O251" s="6" t="s">
        <v>1</v>
      </c>
      <c r="P251" s="6" t="s">
        <v>2</v>
      </c>
      <c r="Q251" s="6" t="s">
        <v>42</v>
      </c>
      <c r="R251" s="6" t="s">
        <v>2</v>
      </c>
      <c r="S251" s="6" t="s">
        <v>1</v>
      </c>
      <c r="T251" s="6" t="s">
        <v>2</v>
      </c>
      <c r="U251" s="6" t="s">
        <v>42</v>
      </c>
      <c r="V251" s="47" t="s">
        <v>188</v>
      </c>
      <c r="W251" s="47" t="s">
        <v>42</v>
      </c>
      <c r="X251" s="47" t="s">
        <v>188</v>
      </c>
      <c r="Y251" s="6" t="s">
        <v>1</v>
      </c>
      <c r="Z251" s="47" t="s">
        <v>188</v>
      </c>
      <c r="AA251" s="47" t="s">
        <v>290</v>
      </c>
      <c r="AB251" s="47" t="s">
        <v>188</v>
      </c>
      <c r="AC251" s="6" t="s">
        <v>3</v>
      </c>
      <c r="AD251" s="7" t="s">
        <v>4</v>
      </c>
    </row>
    <row r="252" spans="1:30" ht="12" customHeight="1">
      <c r="A252" s="3"/>
      <c r="B252" s="30"/>
      <c r="C252" s="3" t="s">
        <v>5</v>
      </c>
      <c r="D252" s="6" t="s">
        <v>6</v>
      </c>
      <c r="E252" s="6" t="s">
        <v>6</v>
      </c>
      <c r="F252" s="6" t="s">
        <v>7</v>
      </c>
      <c r="G252" s="6" t="s">
        <v>7</v>
      </c>
      <c r="H252" s="6" t="s">
        <v>8</v>
      </c>
      <c r="I252" s="6" t="s">
        <v>8</v>
      </c>
      <c r="J252" s="6" t="s">
        <v>9</v>
      </c>
      <c r="K252" s="6" t="s">
        <v>9</v>
      </c>
      <c r="L252" s="6" t="s">
        <v>10</v>
      </c>
      <c r="M252" s="6" t="s">
        <v>10</v>
      </c>
      <c r="N252" s="6" t="s">
        <v>44</v>
      </c>
      <c r="O252" s="6" t="s">
        <v>11</v>
      </c>
      <c r="P252" s="6" t="s">
        <v>45</v>
      </c>
      <c r="Q252" s="6" t="s">
        <v>45</v>
      </c>
      <c r="R252" s="6" t="s">
        <v>46</v>
      </c>
      <c r="S252" s="6" t="s">
        <v>13</v>
      </c>
      <c r="T252" s="6" t="s">
        <v>14</v>
      </c>
      <c r="U252" s="6" t="s">
        <v>14</v>
      </c>
      <c r="V252" s="47" t="s">
        <v>189</v>
      </c>
      <c r="W252" s="47" t="s">
        <v>189</v>
      </c>
      <c r="X252" s="47" t="s">
        <v>190</v>
      </c>
      <c r="Y252" s="6" t="s">
        <v>16</v>
      </c>
      <c r="Z252" s="47" t="s">
        <v>191</v>
      </c>
      <c r="AA252" s="47" t="s">
        <v>191</v>
      </c>
      <c r="AB252" s="47" t="s">
        <v>403</v>
      </c>
      <c r="AC252" s="6" t="s">
        <v>400</v>
      </c>
      <c r="AD252" s="7" t="s">
        <v>400</v>
      </c>
    </row>
    <row r="253" spans="1:30" ht="12" customHeight="1">
      <c r="A253" s="25">
        <v>1001</v>
      </c>
      <c r="B253" s="26" t="s">
        <v>92</v>
      </c>
      <c r="C253" s="38">
        <v>546479</v>
      </c>
      <c r="D253" s="38">
        <v>527145</v>
      </c>
      <c r="E253" s="38">
        <v>526925</v>
      </c>
      <c r="F253" s="38">
        <v>560247</v>
      </c>
      <c r="G253" s="38">
        <v>539476</v>
      </c>
      <c r="H253" s="38">
        <v>568503</v>
      </c>
      <c r="I253" s="48">
        <v>548468</v>
      </c>
      <c r="J253" s="48">
        <v>590129</v>
      </c>
      <c r="K253" s="48">
        <v>596018</v>
      </c>
      <c r="L253" s="48">
        <v>619013</v>
      </c>
      <c r="M253" s="48">
        <v>589357</v>
      </c>
      <c r="N253" s="48">
        <v>637935</v>
      </c>
      <c r="O253" s="48">
        <v>630764</v>
      </c>
      <c r="P253" s="48">
        <v>666914</v>
      </c>
      <c r="Q253" s="48">
        <v>668169</v>
      </c>
      <c r="R253" s="48">
        <v>705117</v>
      </c>
      <c r="S253" s="48">
        <v>688797</v>
      </c>
      <c r="T253" s="48">
        <v>730084</v>
      </c>
      <c r="U253" s="48">
        <v>670304</v>
      </c>
      <c r="V253" s="49">
        <v>791098</v>
      </c>
      <c r="W253" s="49">
        <v>763016</v>
      </c>
      <c r="X253" s="49">
        <v>814888</v>
      </c>
      <c r="Y253" s="49">
        <v>780092</v>
      </c>
      <c r="Z253" s="49">
        <v>835684</v>
      </c>
      <c r="AA253" s="49">
        <v>832864</v>
      </c>
      <c r="AB253" s="49">
        <v>865414</v>
      </c>
      <c r="AC253" s="16">
        <f aca="true" t="shared" si="158" ref="AC253:AC273">SUM(AB253-Z253)</f>
        <v>29730</v>
      </c>
      <c r="AD253" s="31">
        <f aca="true" t="shared" si="159" ref="AD253:AD273">SUM(AC253/Z253)</f>
        <v>0.03557564821152493</v>
      </c>
    </row>
    <row r="254" spans="1:30" ht="12" customHeight="1">
      <c r="A254" s="25">
        <v>1002</v>
      </c>
      <c r="B254" s="26" t="s">
        <v>93</v>
      </c>
      <c r="C254" s="38">
        <v>5273</v>
      </c>
      <c r="D254" s="38">
        <v>7885</v>
      </c>
      <c r="E254" s="38">
        <v>7095</v>
      </c>
      <c r="F254" s="38">
        <v>7885</v>
      </c>
      <c r="G254" s="38">
        <v>6576</v>
      </c>
      <c r="H254" s="38">
        <v>21536</v>
      </c>
      <c r="I254" s="38">
        <v>19829</v>
      </c>
      <c r="J254" s="38">
        <v>23150</v>
      </c>
      <c r="K254" s="38">
        <v>21914</v>
      </c>
      <c r="L254" s="38">
        <v>23922</v>
      </c>
      <c r="M254" s="38">
        <v>22479</v>
      </c>
      <c r="N254" s="38">
        <v>27015</v>
      </c>
      <c r="O254" s="38">
        <v>20704</v>
      </c>
      <c r="P254" s="38">
        <v>27015</v>
      </c>
      <c r="Q254" s="38">
        <v>20415</v>
      </c>
      <c r="R254" s="38">
        <v>27415</v>
      </c>
      <c r="S254" s="38">
        <v>21069</v>
      </c>
      <c r="T254" s="38">
        <v>27415</v>
      </c>
      <c r="U254" s="38">
        <v>23751</v>
      </c>
      <c r="V254" s="49">
        <v>38636</v>
      </c>
      <c r="W254" s="49">
        <v>28843</v>
      </c>
      <c r="X254" s="49">
        <v>26776</v>
      </c>
      <c r="Y254" s="49">
        <v>12869</v>
      </c>
      <c r="Z254" s="49">
        <v>23124</v>
      </c>
      <c r="AA254" s="49">
        <v>22538</v>
      </c>
      <c r="AB254" s="49">
        <v>23588</v>
      </c>
      <c r="AC254" s="16">
        <f t="shared" si="158"/>
        <v>464</v>
      </c>
      <c r="AD254" s="31">
        <f t="shared" si="159"/>
        <v>0.02006573257221934</v>
      </c>
    </row>
    <row r="255" spans="1:30" ht="12" customHeight="1">
      <c r="A255" s="25">
        <v>1003</v>
      </c>
      <c r="B255" s="26" t="s">
        <v>192</v>
      </c>
      <c r="C255" s="38">
        <v>53707</v>
      </c>
      <c r="D255" s="38">
        <v>69330</v>
      </c>
      <c r="E255" s="38">
        <v>66026</v>
      </c>
      <c r="F255" s="38">
        <v>69410</v>
      </c>
      <c r="G255" s="38">
        <v>80800</v>
      </c>
      <c r="H255" s="38">
        <v>70800</v>
      </c>
      <c r="I255" s="48">
        <v>70755</v>
      </c>
      <c r="J255" s="48">
        <v>72416</v>
      </c>
      <c r="K255" s="48">
        <v>70199</v>
      </c>
      <c r="L255" s="48">
        <v>78705</v>
      </c>
      <c r="M255" s="48">
        <v>80297</v>
      </c>
      <c r="N255" s="48">
        <v>80672</v>
      </c>
      <c r="O255" s="48">
        <v>93597</v>
      </c>
      <c r="P255" s="48">
        <v>84000</v>
      </c>
      <c r="Q255" s="48">
        <v>61803</v>
      </c>
      <c r="R255" s="48">
        <v>84000</v>
      </c>
      <c r="S255" s="48">
        <v>104568</v>
      </c>
      <c r="T255" s="48">
        <v>111892</v>
      </c>
      <c r="U255" s="48">
        <v>101952</v>
      </c>
      <c r="V255" s="49">
        <v>79778</v>
      </c>
      <c r="W255" s="49">
        <v>84087</v>
      </c>
      <c r="X255" s="49">
        <v>79778</v>
      </c>
      <c r="Y255" s="49">
        <v>88992</v>
      </c>
      <c r="Z255" s="49">
        <v>90778</v>
      </c>
      <c r="AA255" s="49">
        <v>90778</v>
      </c>
      <c r="AB255" s="49">
        <v>93832</v>
      </c>
      <c r="AC255" s="16">
        <f t="shared" si="158"/>
        <v>3054</v>
      </c>
      <c r="AD255" s="31">
        <f t="shared" si="159"/>
        <v>0.03364251250302937</v>
      </c>
    </row>
    <row r="256" spans="1:30" s="33" customFormat="1" ht="12" customHeight="1">
      <c r="A256" s="25">
        <v>1010</v>
      </c>
      <c r="B256" s="26" t="s">
        <v>193</v>
      </c>
      <c r="C256" s="38">
        <v>6429</v>
      </c>
      <c r="D256" s="38">
        <v>8060</v>
      </c>
      <c r="E256" s="38">
        <v>4389</v>
      </c>
      <c r="F256" s="38">
        <v>8302</v>
      </c>
      <c r="G256" s="38">
        <v>5087</v>
      </c>
      <c r="H256" s="38">
        <v>8302</v>
      </c>
      <c r="I256" s="38">
        <v>5442</v>
      </c>
      <c r="J256" s="38">
        <v>8302</v>
      </c>
      <c r="K256" s="38">
        <v>7360</v>
      </c>
      <c r="L256" s="38">
        <v>8302</v>
      </c>
      <c r="M256" s="38">
        <v>4952</v>
      </c>
      <c r="N256" s="38">
        <v>8509</v>
      </c>
      <c r="O256" s="38">
        <v>6006</v>
      </c>
      <c r="P256" s="38">
        <v>8765</v>
      </c>
      <c r="Q256" s="38">
        <v>5560</v>
      </c>
      <c r="R256" s="38">
        <v>13565</v>
      </c>
      <c r="S256" s="38">
        <v>13247</v>
      </c>
      <c r="T256" s="38">
        <v>13565</v>
      </c>
      <c r="U256" s="38">
        <v>4721</v>
      </c>
      <c r="V256" s="49">
        <v>11966</v>
      </c>
      <c r="W256" s="49">
        <v>8538</v>
      </c>
      <c r="X256" s="49">
        <v>9360</v>
      </c>
      <c r="Y256" s="49">
        <v>5801</v>
      </c>
      <c r="Z256" s="49">
        <v>7597</v>
      </c>
      <c r="AA256" s="49">
        <v>6738</v>
      </c>
      <c r="AB256" s="49">
        <v>7421</v>
      </c>
      <c r="AC256" s="16">
        <f t="shared" si="158"/>
        <v>-176</v>
      </c>
      <c r="AD256" s="31">
        <f t="shared" si="159"/>
        <v>-0.02316703962090299</v>
      </c>
    </row>
    <row r="257" spans="1:30" ht="12" customHeight="1">
      <c r="A257" s="25">
        <v>1020</v>
      </c>
      <c r="B257" s="26" t="s">
        <v>95</v>
      </c>
      <c r="C257" s="38">
        <v>44203</v>
      </c>
      <c r="D257" s="38">
        <v>46840</v>
      </c>
      <c r="E257" s="38">
        <v>46443</v>
      </c>
      <c r="F257" s="38">
        <v>49560</v>
      </c>
      <c r="G257" s="38">
        <v>50880</v>
      </c>
      <c r="H257" s="38">
        <v>51190</v>
      </c>
      <c r="I257" s="38">
        <v>50280</v>
      </c>
      <c r="J257" s="38">
        <f>SUM(J253:J256)*0.0765</f>
        <v>53090.7705</v>
      </c>
      <c r="K257" s="38">
        <v>53633</v>
      </c>
      <c r="L257" s="38">
        <v>55934</v>
      </c>
      <c r="M257" s="38">
        <v>56194</v>
      </c>
      <c r="N257" s="38">
        <v>57691</v>
      </c>
      <c r="O257" s="38">
        <v>51971</v>
      </c>
      <c r="P257" s="38">
        <v>60220</v>
      </c>
      <c r="Q257" s="38">
        <v>60974</v>
      </c>
      <c r="R257" s="38">
        <v>63503</v>
      </c>
      <c r="S257" s="38">
        <v>64583</v>
      </c>
      <c r="T257" s="38">
        <f>SUM(T253:T256)*7.65%</f>
        <v>67546.134</v>
      </c>
      <c r="U257" s="38">
        <v>63347</v>
      </c>
      <c r="V257" s="49">
        <v>70110</v>
      </c>
      <c r="W257" s="49">
        <v>71874</v>
      </c>
      <c r="X257" s="49">
        <v>71207</v>
      </c>
      <c r="Y257" s="49">
        <v>71207</v>
      </c>
      <c r="Z257" s="49">
        <v>73224</v>
      </c>
      <c r="AA257" s="49">
        <v>72898</v>
      </c>
      <c r="AB257" s="49">
        <v>75755</v>
      </c>
      <c r="AC257" s="16">
        <f t="shared" si="158"/>
        <v>2531</v>
      </c>
      <c r="AD257" s="31">
        <f t="shared" si="159"/>
        <v>0.03456516988965366</v>
      </c>
    </row>
    <row r="258" spans="1:30" s="33" customFormat="1" ht="12" customHeight="1">
      <c r="A258" s="32"/>
      <c r="B258" s="26" t="s">
        <v>133</v>
      </c>
      <c r="C258" s="37">
        <f aca="true" t="shared" si="160" ref="C258:H258">SUM(C253:C257)</f>
        <v>656091</v>
      </c>
      <c r="D258" s="37">
        <f t="shared" si="160"/>
        <v>659260</v>
      </c>
      <c r="E258" s="37">
        <f t="shared" si="160"/>
        <v>650878</v>
      </c>
      <c r="F258" s="37">
        <f t="shared" si="160"/>
        <v>695404</v>
      </c>
      <c r="G258" s="37">
        <f>SUM(G253:G257)</f>
        <v>682819</v>
      </c>
      <c r="H258" s="37">
        <f t="shared" si="160"/>
        <v>720331</v>
      </c>
      <c r="I258" s="37">
        <f aca="true" t="shared" si="161" ref="I258:X258">SUM(I253:I257)</f>
        <v>694774</v>
      </c>
      <c r="J258" s="37">
        <f t="shared" si="161"/>
        <v>747087.7705</v>
      </c>
      <c r="K258" s="37">
        <f t="shared" si="161"/>
        <v>749124</v>
      </c>
      <c r="L258" s="37">
        <f t="shared" si="161"/>
        <v>785876</v>
      </c>
      <c r="M258" s="37">
        <f t="shared" si="161"/>
        <v>753279</v>
      </c>
      <c r="N258" s="37">
        <f t="shared" si="161"/>
        <v>811822</v>
      </c>
      <c r="O258" s="37">
        <f t="shared" si="161"/>
        <v>803042</v>
      </c>
      <c r="P258" s="37">
        <f t="shared" si="161"/>
        <v>846914</v>
      </c>
      <c r="Q258" s="37">
        <f t="shared" si="161"/>
        <v>816921</v>
      </c>
      <c r="R258" s="37">
        <f t="shared" si="161"/>
        <v>893600</v>
      </c>
      <c r="S258" s="37">
        <f t="shared" si="161"/>
        <v>892264</v>
      </c>
      <c r="T258" s="37">
        <f t="shared" si="161"/>
        <v>950502.134</v>
      </c>
      <c r="U258" s="37">
        <f t="shared" si="161"/>
        <v>864075</v>
      </c>
      <c r="V258" s="50">
        <f t="shared" si="161"/>
        <v>991588</v>
      </c>
      <c r="W258" s="50">
        <f t="shared" si="161"/>
        <v>956358</v>
      </c>
      <c r="X258" s="50">
        <f t="shared" si="161"/>
        <v>1002009</v>
      </c>
      <c r="Y258" s="50">
        <f>SUM(Y253:Y257)</f>
        <v>958961</v>
      </c>
      <c r="Z258" s="50">
        <f>SUM(Z253:Z257)</f>
        <v>1030407</v>
      </c>
      <c r="AA258" s="50">
        <f>SUM(AA253:AA257)</f>
        <v>1025816</v>
      </c>
      <c r="AB258" s="50">
        <f>SUM(AB253:AB257)</f>
        <v>1066010</v>
      </c>
      <c r="AC258" s="21">
        <f t="shared" si="158"/>
        <v>35603</v>
      </c>
      <c r="AD258" s="34">
        <f t="shared" si="159"/>
        <v>0.03455236620092837</v>
      </c>
    </row>
    <row r="259" spans="1:30" ht="12" customHeight="1">
      <c r="A259" s="25">
        <v>2004</v>
      </c>
      <c r="B259" s="26" t="s">
        <v>100</v>
      </c>
      <c r="C259" s="38">
        <v>309</v>
      </c>
      <c r="D259" s="38">
        <v>650</v>
      </c>
      <c r="E259" s="38">
        <v>612</v>
      </c>
      <c r="F259" s="38">
        <v>650</v>
      </c>
      <c r="G259" s="38">
        <v>216</v>
      </c>
      <c r="H259" s="38">
        <v>650</v>
      </c>
      <c r="I259" s="38">
        <v>807</v>
      </c>
      <c r="J259" s="38">
        <v>650</v>
      </c>
      <c r="K259" s="38">
        <v>402</v>
      </c>
      <c r="L259" s="38">
        <v>650</v>
      </c>
      <c r="M259" s="38">
        <v>504</v>
      </c>
      <c r="N259" s="38">
        <v>650</v>
      </c>
      <c r="O259" s="38">
        <v>649</v>
      </c>
      <c r="P259" s="38">
        <v>1400</v>
      </c>
      <c r="Q259" s="38">
        <v>1085</v>
      </c>
      <c r="R259" s="38">
        <v>1400</v>
      </c>
      <c r="S259" s="38">
        <v>3743</v>
      </c>
      <c r="T259" s="38">
        <v>3000</v>
      </c>
      <c r="U259" s="38">
        <v>0</v>
      </c>
      <c r="V259" s="49">
        <v>3000</v>
      </c>
      <c r="W259" s="49">
        <v>2979</v>
      </c>
      <c r="X259" s="49">
        <v>3000</v>
      </c>
      <c r="Y259" s="49">
        <v>2670</v>
      </c>
      <c r="Z259" s="49">
        <v>3000</v>
      </c>
      <c r="AA259" s="49">
        <v>850</v>
      </c>
      <c r="AB259" s="49">
        <v>3000</v>
      </c>
      <c r="AC259" s="16">
        <f t="shared" si="158"/>
        <v>0</v>
      </c>
      <c r="AD259" s="31">
        <f t="shared" si="159"/>
        <v>0</v>
      </c>
    </row>
    <row r="260" spans="1:30" ht="12" customHeight="1">
      <c r="A260" s="25">
        <v>2007</v>
      </c>
      <c r="B260" s="26" t="s">
        <v>151</v>
      </c>
      <c r="C260" s="38">
        <v>370</v>
      </c>
      <c r="D260" s="38">
        <v>200</v>
      </c>
      <c r="E260" s="38">
        <v>195</v>
      </c>
      <c r="F260" s="38">
        <v>300</v>
      </c>
      <c r="G260" s="38">
        <v>300</v>
      </c>
      <c r="H260" s="38">
        <v>400</v>
      </c>
      <c r="I260" s="38">
        <v>350</v>
      </c>
      <c r="J260" s="38">
        <v>450</v>
      </c>
      <c r="K260" s="38">
        <v>495</v>
      </c>
      <c r="L260" s="38">
        <v>450</v>
      </c>
      <c r="M260" s="38">
        <v>335</v>
      </c>
      <c r="N260" s="38">
        <v>500</v>
      </c>
      <c r="O260" s="38">
        <v>458</v>
      </c>
      <c r="P260" s="38">
        <v>500</v>
      </c>
      <c r="Q260" s="38">
        <v>435</v>
      </c>
      <c r="R260" s="38">
        <v>500</v>
      </c>
      <c r="S260" s="38">
        <v>640</v>
      </c>
      <c r="T260" s="38">
        <v>500</v>
      </c>
      <c r="U260" s="38">
        <v>375</v>
      </c>
      <c r="V260" s="49">
        <v>500</v>
      </c>
      <c r="W260" s="49">
        <v>580</v>
      </c>
      <c r="X260" s="49">
        <v>650</v>
      </c>
      <c r="Y260" s="49">
        <v>547</v>
      </c>
      <c r="Z260" s="49">
        <v>650</v>
      </c>
      <c r="AA260" s="49">
        <v>600</v>
      </c>
      <c r="AB260" s="49">
        <v>650</v>
      </c>
      <c r="AC260" s="16">
        <f t="shared" si="158"/>
        <v>0</v>
      </c>
      <c r="AD260" s="31">
        <f t="shared" si="159"/>
        <v>0</v>
      </c>
    </row>
    <row r="261" spans="1:30" ht="12" customHeight="1">
      <c r="A261" s="25">
        <v>2008</v>
      </c>
      <c r="B261" s="26" t="s">
        <v>105</v>
      </c>
      <c r="C261" s="38">
        <v>5719</v>
      </c>
      <c r="D261" s="38">
        <v>12000</v>
      </c>
      <c r="E261" s="38">
        <v>5565</v>
      </c>
      <c r="F261" s="38">
        <v>12400</v>
      </c>
      <c r="G261" s="38">
        <v>13624</v>
      </c>
      <c r="H261" s="38">
        <v>16800</v>
      </c>
      <c r="I261" s="38">
        <v>20222</v>
      </c>
      <c r="J261" s="38">
        <v>21420</v>
      </c>
      <c r="K261" s="38">
        <v>22918</v>
      </c>
      <c r="L261" s="38">
        <v>21420</v>
      </c>
      <c r="M261" s="38">
        <v>17689</v>
      </c>
      <c r="N261" s="38">
        <v>22420</v>
      </c>
      <c r="O261" s="38">
        <v>22570</v>
      </c>
      <c r="P261" s="38">
        <v>24800</v>
      </c>
      <c r="Q261" s="38">
        <v>23909</v>
      </c>
      <c r="R261" s="38">
        <v>26000</v>
      </c>
      <c r="S261" s="38">
        <v>20555</v>
      </c>
      <c r="T261" s="38">
        <v>31200</v>
      </c>
      <c r="U261" s="38">
        <v>34833</v>
      </c>
      <c r="V261" s="49">
        <v>31200</v>
      </c>
      <c r="W261" s="49">
        <v>30364</v>
      </c>
      <c r="X261" s="49">
        <v>31200</v>
      </c>
      <c r="Y261" s="49">
        <v>24633</v>
      </c>
      <c r="Z261" s="49">
        <v>32800</v>
      </c>
      <c r="AA261" s="49">
        <v>32800</v>
      </c>
      <c r="AB261" s="49">
        <v>33907</v>
      </c>
      <c r="AC261" s="16">
        <f t="shared" si="158"/>
        <v>1107</v>
      </c>
      <c r="AD261" s="31">
        <f t="shared" si="159"/>
        <v>0.03375</v>
      </c>
    </row>
    <row r="262" spans="1:30" ht="12" customHeight="1">
      <c r="A262" s="25">
        <v>2009</v>
      </c>
      <c r="B262" s="26" t="s">
        <v>152</v>
      </c>
      <c r="C262" s="38">
        <v>213</v>
      </c>
      <c r="D262" s="38">
        <v>1100</v>
      </c>
      <c r="E262" s="38">
        <v>630</v>
      </c>
      <c r="F262" s="38">
        <v>1200</v>
      </c>
      <c r="G262" s="38">
        <v>0</v>
      </c>
      <c r="H262" s="38">
        <v>1200</v>
      </c>
      <c r="I262" s="48">
        <v>1097</v>
      </c>
      <c r="J262" s="48">
        <v>1200</v>
      </c>
      <c r="K262" s="48">
        <v>328</v>
      </c>
      <c r="L262" s="48">
        <v>1200</v>
      </c>
      <c r="M262" s="48">
        <v>988</v>
      </c>
      <c r="N262" s="48">
        <v>1200</v>
      </c>
      <c r="O262" s="48">
        <v>588</v>
      </c>
      <c r="P262" s="48">
        <v>2000</v>
      </c>
      <c r="Q262" s="48">
        <v>1766</v>
      </c>
      <c r="R262" s="48">
        <v>2000</v>
      </c>
      <c r="S262" s="48">
        <v>1341</v>
      </c>
      <c r="T262" s="48">
        <v>2000</v>
      </c>
      <c r="U262" s="48">
        <v>561</v>
      </c>
      <c r="V262" s="49">
        <v>2000</v>
      </c>
      <c r="W262" s="49">
        <v>624</v>
      </c>
      <c r="X262" s="49">
        <v>1500</v>
      </c>
      <c r="Y262" s="49">
        <v>782</v>
      </c>
      <c r="Z262" s="49">
        <v>1500</v>
      </c>
      <c r="AA262" s="49">
        <v>980</v>
      </c>
      <c r="AB262" s="49">
        <v>1500</v>
      </c>
      <c r="AC262" s="16">
        <f t="shared" si="158"/>
        <v>0</v>
      </c>
      <c r="AD262" s="31">
        <f t="shared" si="159"/>
        <v>0</v>
      </c>
    </row>
    <row r="263" spans="1:30" ht="12" customHeight="1">
      <c r="A263" s="25">
        <v>2010</v>
      </c>
      <c r="B263" s="26" t="s">
        <v>194</v>
      </c>
      <c r="C263" s="38"/>
      <c r="D263" s="38"/>
      <c r="E263" s="38"/>
      <c r="F263" s="38"/>
      <c r="G263" s="38"/>
      <c r="H263" s="38"/>
      <c r="I263" s="48"/>
      <c r="J263" s="48"/>
      <c r="K263" s="48"/>
      <c r="L263" s="48"/>
      <c r="M263" s="48"/>
      <c r="N263" s="48"/>
      <c r="O263" s="48"/>
      <c r="P263" s="48">
        <v>0</v>
      </c>
      <c r="Q263" s="48">
        <v>0</v>
      </c>
      <c r="R263" s="48">
        <v>0</v>
      </c>
      <c r="S263" s="48">
        <v>0</v>
      </c>
      <c r="T263" s="48">
        <v>1540</v>
      </c>
      <c r="U263" s="48">
        <v>901</v>
      </c>
      <c r="V263" s="49">
        <v>6700</v>
      </c>
      <c r="W263" s="49">
        <v>5848</v>
      </c>
      <c r="X263" s="49">
        <v>6700</v>
      </c>
      <c r="Y263" s="49">
        <v>5849</v>
      </c>
      <c r="Z263" s="49">
        <v>6000</v>
      </c>
      <c r="AA263" s="49">
        <v>6000</v>
      </c>
      <c r="AB263" s="49">
        <v>6000</v>
      </c>
      <c r="AC263" s="16">
        <f t="shared" si="158"/>
        <v>0</v>
      </c>
      <c r="AD263" s="31">
        <f t="shared" si="159"/>
        <v>0</v>
      </c>
    </row>
    <row r="264" spans="1:30" ht="12" customHeight="1">
      <c r="A264" s="25">
        <v>2032</v>
      </c>
      <c r="B264" s="26" t="s">
        <v>195</v>
      </c>
      <c r="C264" s="38">
        <v>6549</v>
      </c>
      <c r="D264" s="38">
        <v>10250</v>
      </c>
      <c r="E264" s="38">
        <v>6276</v>
      </c>
      <c r="F264" s="38">
        <v>10250</v>
      </c>
      <c r="G264" s="38">
        <v>9470</v>
      </c>
      <c r="H264" s="38">
        <v>10765</v>
      </c>
      <c r="I264" s="38">
        <v>10053</v>
      </c>
      <c r="J264" s="38">
        <v>10765</v>
      </c>
      <c r="K264" s="38">
        <v>11476</v>
      </c>
      <c r="L264" s="38">
        <v>10765</v>
      </c>
      <c r="M264" s="38">
        <v>6094</v>
      </c>
      <c r="N264" s="38">
        <v>10765</v>
      </c>
      <c r="O264" s="38">
        <v>8344</v>
      </c>
      <c r="P264" s="38">
        <v>10765</v>
      </c>
      <c r="Q264" s="38">
        <v>10765</v>
      </c>
      <c r="R264" s="38">
        <v>10765</v>
      </c>
      <c r="S264" s="38">
        <v>9158</v>
      </c>
      <c r="T264" s="38">
        <v>11265</v>
      </c>
      <c r="U264" s="38">
        <v>7222</v>
      </c>
      <c r="V264" s="49">
        <v>12155</v>
      </c>
      <c r="W264" s="49">
        <v>12095</v>
      </c>
      <c r="X264" s="49">
        <v>12155</v>
      </c>
      <c r="Y264" s="49">
        <v>6964</v>
      </c>
      <c r="Z264" s="49">
        <v>12155</v>
      </c>
      <c r="AA264" s="49">
        <v>12155</v>
      </c>
      <c r="AB264" s="49">
        <v>12155</v>
      </c>
      <c r="AC264" s="16">
        <f t="shared" si="158"/>
        <v>0</v>
      </c>
      <c r="AD264" s="31">
        <f t="shared" si="159"/>
        <v>0</v>
      </c>
    </row>
    <row r="265" spans="1:30" ht="12" customHeight="1">
      <c r="A265" s="25">
        <v>2033</v>
      </c>
      <c r="B265" s="26" t="s">
        <v>196</v>
      </c>
      <c r="C265" s="38">
        <v>941</v>
      </c>
      <c r="D265" s="38">
        <v>1200</v>
      </c>
      <c r="E265" s="38">
        <v>1151</v>
      </c>
      <c r="F265" s="38">
        <v>1200</v>
      </c>
      <c r="G265" s="38">
        <v>1082</v>
      </c>
      <c r="H265" s="38">
        <v>1200</v>
      </c>
      <c r="I265" s="38">
        <v>1075</v>
      </c>
      <c r="J265" s="38">
        <v>1500</v>
      </c>
      <c r="K265" s="38">
        <v>3423</v>
      </c>
      <c r="L265" s="38">
        <v>1500</v>
      </c>
      <c r="M265" s="38">
        <v>3257</v>
      </c>
      <c r="N265" s="38">
        <v>1500</v>
      </c>
      <c r="O265" s="38">
        <v>1224</v>
      </c>
      <c r="P265" s="38">
        <v>1500</v>
      </c>
      <c r="Q265" s="38">
        <v>1326</v>
      </c>
      <c r="R265" s="38">
        <v>1500</v>
      </c>
      <c r="S265" s="38">
        <v>1445</v>
      </c>
      <c r="T265" s="38">
        <v>1500</v>
      </c>
      <c r="U265" s="38">
        <v>2187</v>
      </c>
      <c r="V265" s="49">
        <v>1500</v>
      </c>
      <c r="W265" s="49">
        <v>1422</v>
      </c>
      <c r="X265" s="49">
        <v>1500</v>
      </c>
      <c r="Y265" s="49">
        <v>1500</v>
      </c>
      <c r="Z265" s="49">
        <v>1500</v>
      </c>
      <c r="AA265" s="49">
        <v>1500</v>
      </c>
      <c r="AB265" s="49">
        <v>1500</v>
      </c>
      <c r="AC265" s="16">
        <f t="shared" si="158"/>
        <v>0</v>
      </c>
      <c r="AD265" s="31">
        <f t="shared" si="159"/>
        <v>0</v>
      </c>
    </row>
    <row r="266" spans="1:30" ht="12" customHeight="1">
      <c r="A266" s="25">
        <v>2062</v>
      </c>
      <c r="B266" s="26" t="s">
        <v>197</v>
      </c>
      <c r="C266" s="38">
        <v>6293</v>
      </c>
      <c r="D266" s="38">
        <v>8000</v>
      </c>
      <c r="E266" s="38">
        <v>8565</v>
      </c>
      <c r="F266" s="38">
        <v>8500</v>
      </c>
      <c r="G266" s="38">
        <v>9013</v>
      </c>
      <c r="H266" s="38">
        <v>8685</v>
      </c>
      <c r="I266" s="48">
        <v>7943</v>
      </c>
      <c r="J266" s="48">
        <v>10685</v>
      </c>
      <c r="K266" s="48">
        <v>9307</v>
      </c>
      <c r="L266" s="48">
        <v>10685</v>
      </c>
      <c r="M266" s="48">
        <v>9438</v>
      </c>
      <c r="N266" s="48">
        <v>10685</v>
      </c>
      <c r="O266" s="48">
        <v>8194</v>
      </c>
      <c r="P266" s="48">
        <v>10985</v>
      </c>
      <c r="Q266" s="48">
        <v>8913</v>
      </c>
      <c r="R266" s="48">
        <v>10985</v>
      </c>
      <c r="S266" s="48">
        <v>11015</v>
      </c>
      <c r="T266" s="48">
        <v>10985</v>
      </c>
      <c r="U266" s="48">
        <v>11650</v>
      </c>
      <c r="V266" s="49">
        <v>10985</v>
      </c>
      <c r="W266" s="49">
        <v>10629</v>
      </c>
      <c r="X266" s="49">
        <v>10985</v>
      </c>
      <c r="Y266" s="49">
        <v>10769</v>
      </c>
      <c r="Z266" s="49">
        <v>12000</v>
      </c>
      <c r="AA266" s="49">
        <v>11332</v>
      </c>
      <c r="AB266" s="49">
        <v>12000</v>
      </c>
      <c r="AC266" s="16">
        <f t="shared" si="158"/>
        <v>0</v>
      </c>
      <c r="AD266" s="31">
        <f t="shared" si="159"/>
        <v>0</v>
      </c>
    </row>
    <row r="267" spans="1:30" ht="12" customHeight="1">
      <c r="A267" s="25">
        <v>2063</v>
      </c>
      <c r="B267" s="26" t="s">
        <v>198</v>
      </c>
      <c r="C267" s="38"/>
      <c r="D267" s="38"/>
      <c r="E267" s="38"/>
      <c r="F267" s="38"/>
      <c r="G267" s="38"/>
      <c r="H267" s="38"/>
      <c r="I267" s="48"/>
      <c r="J267" s="48"/>
      <c r="K267" s="48">
        <v>0</v>
      </c>
      <c r="L267" s="48">
        <v>6500</v>
      </c>
      <c r="M267" s="48">
        <v>2476</v>
      </c>
      <c r="N267" s="48">
        <v>6500</v>
      </c>
      <c r="O267" s="48">
        <v>4029</v>
      </c>
      <c r="P267" s="48">
        <v>6500</v>
      </c>
      <c r="Q267" s="48">
        <v>4673</v>
      </c>
      <c r="R267" s="48">
        <v>6500</v>
      </c>
      <c r="S267" s="48">
        <v>5969</v>
      </c>
      <c r="T267" s="48">
        <v>6500</v>
      </c>
      <c r="U267" s="48">
        <v>2091</v>
      </c>
      <c r="V267" s="49">
        <v>3900</v>
      </c>
      <c r="W267" s="49">
        <v>2243</v>
      </c>
      <c r="X267" s="49">
        <v>3900</v>
      </c>
      <c r="Y267" s="49">
        <v>2904</v>
      </c>
      <c r="Z267" s="49">
        <v>4862</v>
      </c>
      <c r="AA267" s="49">
        <v>1200</v>
      </c>
      <c r="AB267" s="49">
        <v>3600</v>
      </c>
      <c r="AC267" s="16">
        <f t="shared" si="158"/>
        <v>-1262</v>
      </c>
      <c r="AD267" s="31">
        <f t="shared" si="159"/>
        <v>-0.2595639654463184</v>
      </c>
    </row>
    <row r="268" spans="1:30" ht="12" customHeight="1">
      <c r="A268" s="25">
        <v>3001</v>
      </c>
      <c r="B268" s="26" t="s">
        <v>120</v>
      </c>
      <c r="C268" s="38">
        <v>2916</v>
      </c>
      <c r="D268" s="38">
        <v>3000</v>
      </c>
      <c r="E268" s="38">
        <v>2492</v>
      </c>
      <c r="F268" s="38">
        <v>3090</v>
      </c>
      <c r="G268" s="38">
        <v>2812</v>
      </c>
      <c r="H268" s="38">
        <v>3150</v>
      </c>
      <c r="I268" s="38">
        <v>3075</v>
      </c>
      <c r="J268" s="38">
        <v>3250</v>
      </c>
      <c r="K268" s="38">
        <v>2810</v>
      </c>
      <c r="L268" s="38">
        <v>3250</v>
      </c>
      <c r="M268" s="38">
        <v>2335</v>
      </c>
      <c r="N268" s="38">
        <v>3250</v>
      </c>
      <c r="O268" s="38">
        <v>2729</v>
      </c>
      <c r="P268" s="38">
        <v>3250</v>
      </c>
      <c r="Q268" s="38">
        <v>2608</v>
      </c>
      <c r="R268" s="38">
        <v>3250</v>
      </c>
      <c r="S268" s="38">
        <v>2236</v>
      </c>
      <c r="T268" s="38">
        <v>3250</v>
      </c>
      <c r="U268" s="38">
        <v>3065</v>
      </c>
      <c r="V268" s="49">
        <v>3250</v>
      </c>
      <c r="W268" s="49">
        <v>2181</v>
      </c>
      <c r="X268" s="49">
        <v>3250</v>
      </c>
      <c r="Y268" s="49">
        <v>2507</v>
      </c>
      <c r="Z268" s="49">
        <v>3250</v>
      </c>
      <c r="AA268" s="49">
        <v>3250</v>
      </c>
      <c r="AB268" s="49">
        <v>3250</v>
      </c>
      <c r="AC268" s="16">
        <f t="shared" si="158"/>
        <v>0</v>
      </c>
      <c r="AD268" s="31">
        <f t="shared" si="159"/>
        <v>0</v>
      </c>
    </row>
    <row r="269" spans="1:30" ht="12" customHeight="1">
      <c r="A269" s="25">
        <v>3002</v>
      </c>
      <c r="B269" s="26" t="s">
        <v>199</v>
      </c>
      <c r="C269" s="38">
        <v>10063</v>
      </c>
      <c r="D269" s="38">
        <v>12555</v>
      </c>
      <c r="E269" s="38">
        <v>11086</v>
      </c>
      <c r="F269" s="38">
        <v>12555</v>
      </c>
      <c r="G269" s="38">
        <v>9116</v>
      </c>
      <c r="H269" s="38">
        <v>12555</v>
      </c>
      <c r="I269" s="48">
        <v>11532</v>
      </c>
      <c r="J269" s="48">
        <v>12555</v>
      </c>
      <c r="K269" s="48">
        <v>12585</v>
      </c>
      <c r="L269" s="48">
        <v>12555</v>
      </c>
      <c r="M269" s="48">
        <v>13386</v>
      </c>
      <c r="N269" s="48">
        <v>18630</v>
      </c>
      <c r="O269" s="48">
        <v>15072</v>
      </c>
      <c r="P269" s="48">
        <v>29700</v>
      </c>
      <c r="Q269" s="48">
        <v>19219</v>
      </c>
      <c r="R269" s="48">
        <v>25200</v>
      </c>
      <c r="S269" s="48">
        <v>23677</v>
      </c>
      <c r="T269" s="48">
        <v>33000</v>
      </c>
      <c r="U269" s="48">
        <v>22333</v>
      </c>
      <c r="V269" s="49">
        <v>22000</v>
      </c>
      <c r="W269" s="49">
        <v>19402</v>
      </c>
      <c r="X269" s="49">
        <v>24750</v>
      </c>
      <c r="Y269" s="49">
        <v>20886</v>
      </c>
      <c r="Z269" s="49">
        <v>35739</v>
      </c>
      <c r="AA269" s="49">
        <v>28455</v>
      </c>
      <c r="AB269" s="49">
        <v>34100</v>
      </c>
      <c r="AC269" s="16">
        <f t="shared" si="158"/>
        <v>-1639</v>
      </c>
      <c r="AD269" s="31">
        <f t="shared" si="159"/>
        <v>-0.04586026469682979</v>
      </c>
    </row>
    <row r="270" spans="1:30" s="33" customFormat="1" ht="12" customHeight="1">
      <c r="A270" s="25">
        <v>3004</v>
      </c>
      <c r="B270" s="26" t="s">
        <v>111</v>
      </c>
      <c r="C270" s="38">
        <v>10392</v>
      </c>
      <c r="D270" s="38">
        <v>12000</v>
      </c>
      <c r="E270" s="38">
        <v>14327</v>
      </c>
      <c r="F270" s="38">
        <v>12500</v>
      </c>
      <c r="G270" s="38">
        <v>11663</v>
      </c>
      <c r="H270" s="38">
        <v>13520</v>
      </c>
      <c r="I270" s="48">
        <v>11516</v>
      </c>
      <c r="J270" s="48">
        <v>13520</v>
      </c>
      <c r="K270" s="48">
        <v>13097</v>
      </c>
      <c r="L270" s="48">
        <v>13520</v>
      </c>
      <c r="M270" s="48">
        <v>11064</v>
      </c>
      <c r="N270" s="48">
        <v>13520</v>
      </c>
      <c r="O270" s="48">
        <v>13368</v>
      </c>
      <c r="P270" s="48">
        <v>13520</v>
      </c>
      <c r="Q270" s="48">
        <v>12638</v>
      </c>
      <c r="R270" s="48">
        <v>13520</v>
      </c>
      <c r="S270" s="48">
        <v>13249</v>
      </c>
      <c r="T270" s="48">
        <v>13520</v>
      </c>
      <c r="U270" s="48">
        <v>11774</v>
      </c>
      <c r="V270" s="49">
        <v>13520</v>
      </c>
      <c r="W270" s="49">
        <v>11920</v>
      </c>
      <c r="X270" s="49">
        <v>13650</v>
      </c>
      <c r="Y270" s="49">
        <v>12255</v>
      </c>
      <c r="Z270" s="49">
        <v>5850</v>
      </c>
      <c r="AA270" s="49">
        <v>5850</v>
      </c>
      <c r="AB270" s="49">
        <v>5850</v>
      </c>
      <c r="AC270" s="16">
        <f t="shared" si="158"/>
        <v>0</v>
      </c>
      <c r="AD270" s="31">
        <f t="shared" si="159"/>
        <v>0</v>
      </c>
    </row>
    <row r="271" spans="1:30" s="33" customFormat="1" ht="12" customHeight="1">
      <c r="A271" s="25">
        <v>3005</v>
      </c>
      <c r="B271" s="26" t="s">
        <v>200</v>
      </c>
      <c r="C271" s="38">
        <v>5386</v>
      </c>
      <c r="D271" s="38">
        <v>6200</v>
      </c>
      <c r="E271" s="38">
        <v>4222</v>
      </c>
      <c r="F271" s="38">
        <v>7700</v>
      </c>
      <c r="G271" s="38">
        <v>7601</v>
      </c>
      <c r="H271" s="38">
        <v>7700</v>
      </c>
      <c r="I271" s="48">
        <v>7146</v>
      </c>
      <c r="J271" s="48">
        <v>7700</v>
      </c>
      <c r="K271" s="48">
        <v>5814</v>
      </c>
      <c r="L271" s="48">
        <v>7000</v>
      </c>
      <c r="M271" s="48">
        <v>4182</v>
      </c>
      <c r="N271" s="48">
        <v>7000</v>
      </c>
      <c r="O271" s="48">
        <v>7086</v>
      </c>
      <c r="P271" s="48">
        <v>7000</v>
      </c>
      <c r="Q271" s="48">
        <v>6535</v>
      </c>
      <c r="R271" s="48">
        <v>11600</v>
      </c>
      <c r="S271" s="48">
        <v>9258</v>
      </c>
      <c r="T271" s="48">
        <v>11600</v>
      </c>
      <c r="U271" s="48">
        <v>14455</v>
      </c>
      <c r="V271" s="49">
        <v>11000</v>
      </c>
      <c r="W271" s="49">
        <v>10118</v>
      </c>
      <c r="X271" s="49">
        <v>11000</v>
      </c>
      <c r="Y271" s="49">
        <v>9483</v>
      </c>
      <c r="Z271" s="49">
        <v>11000</v>
      </c>
      <c r="AA271" s="49">
        <v>11000</v>
      </c>
      <c r="AB271" s="49">
        <v>14200</v>
      </c>
      <c r="AC271" s="16">
        <f t="shared" si="158"/>
        <v>3200</v>
      </c>
      <c r="AD271" s="31">
        <f t="shared" si="159"/>
        <v>0.2909090909090909</v>
      </c>
    </row>
    <row r="272" spans="1:30" s="33" customFormat="1" ht="12" customHeight="1">
      <c r="A272" s="32"/>
      <c r="B272" s="26" t="s">
        <v>141</v>
      </c>
      <c r="C272" s="37">
        <f aca="true" t="shared" si="162" ref="C272:H272">SUM(C259:C271)</f>
        <v>49151</v>
      </c>
      <c r="D272" s="37">
        <f t="shared" si="162"/>
        <v>67155</v>
      </c>
      <c r="E272" s="37">
        <f t="shared" si="162"/>
        <v>55121</v>
      </c>
      <c r="F272" s="37">
        <f t="shared" si="162"/>
        <v>70345</v>
      </c>
      <c r="G272" s="37">
        <f>SUM(G259:G271)</f>
        <v>64897</v>
      </c>
      <c r="H272" s="37">
        <f t="shared" si="162"/>
        <v>76625</v>
      </c>
      <c r="I272" s="37">
        <f aca="true" t="shared" si="163" ref="I272:X272">SUM(I259:I271)</f>
        <v>74816</v>
      </c>
      <c r="J272" s="37">
        <f t="shared" si="163"/>
        <v>83695</v>
      </c>
      <c r="K272" s="37">
        <f t="shared" si="163"/>
        <v>82655</v>
      </c>
      <c r="L272" s="37">
        <f t="shared" si="163"/>
        <v>89495</v>
      </c>
      <c r="M272" s="37">
        <f t="shared" si="163"/>
        <v>71748</v>
      </c>
      <c r="N272" s="37">
        <f t="shared" si="163"/>
        <v>96620</v>
      </c>
      <c r="O272" s="37">
        <f t="shared" si="163"/>
        <v>84311</v>
      </c>
      <c r="P272" s="37">
        <f t="shared" si="163"/>
        <v>111920</v>
      </c>
      <c r="Q272" s="37">
        <f t="shared" si="163"/>
        <v>93872</v>
      </c>
      <c r="R272" s="37">
        <f t="shared" si="163"/>
        <v>113220</v>
      </c>
      <c r="S272" s="37">
        <f t="shared" si="163"/>
        <v>102286</v>
      </c>
      <c r="T272" s="37">
        <f t="shared" si="163"/>
        <v>129860</v>
      </c>
      <c r="U272" s="37">
        <f t="shared" si="163"/>
        <v>111447</v>
      </c>
      <c r="V272" s="50">
        <f t="shared" si="163"/>
        <v>121710</v>
      </c>
      <c r="W272" s="50">
        <f t="shared" si="163"/>
        <v>110405</v>
      </c>
      <c r="X272" s="50">
        <f t="shared" si="163"/>
        <v>124240</v>
      </c>
      <c r="Y272" s="50">
        <f>SUM(Y259:Y271)</f>
        <v>101749</v>
      </c>
      <c r="Z272" s="50">
        <f>SUM(Z259:Z271)</f>
        <v>130306</v>
      </c>
      <c r="AA272" s="50">
        <f>SUM(AA259:AA271)</f>
        <v>115972</v>
      </c>
      <c r="AB272" s="50">
        <f>SUM(AB259:AB271)</f>
        <v>131712</v>
      </c>
      <c r="AC272" s="21">
        <f t="shared" si="158"/>
        <v>1406</v>
      </c>
      <c r="AD272" s="34">
        <f t="shared" si="159"/>
        <v>0.010789986646815956</v>
      </c>
    </row>
    <row r="273" spans="1:30" s="33" customFormat="1" ht="12" customHeight="1">
      <c r="A273" s="32">
        <v>210</v>
      </c>
      <c r="B273" s="26" t="s">
        <v>61</v>
      </c>
      <c r="C273" s="4">
        <f aca="true" t="shared" si="164" ref="C273:X273">SUM(C258+C272)</f>
        <v>705242</v>
      </c>
      <c r="D273" s="4">
        <f t="shared" si="164"/>
        <v>726415</v>
      </c>
      <c r="E273" s="4">
        <f t="shared" si="164"/>
        <v>705999</v>
      </c>
      <c r="F273" s="4">
        <f t="shared" si="164"/>
        <v>765749</v>
      </c>
      <c r="G273" s="4">
        <f t="shared" si="164"/>
        <v>747716</v>
      </c>
      <c r="H273" s="4">
        <f t="shared" si="164"/>
        <v>796956</v>
      </c>
      <c r="I273" s="4">
        <f t="shared" si="164"/>
        <v>769590</v>
      </c>
      <c r="J273" s="4">
        <f t="shared" si="164"/>
        <v>830782.7705</v>
      </c>
      <c r="K273" s="4">
        <f t="shared" si="164"/>
        <v>831779</v>
      </c>
      <c r="L273" s="4">
        <f t="shared" si="164"/>
        <v>875371</v>
      </c>
      <c r="M273" s="4">
        <f t="shared" si="164"/>
        <v>825027</v>
      </c>
      <c r="N273" s="4">
        <f t="shared" si="164"/>
        <v>908442</v>
      </c>
      <c r="O273" s="4">
        <f t="shared" si="164"/>
        <v>887353</v>
      </c>
      <c r="P273" s="4">
        <f t="shared" si="164"/>
        <v>958834</v>
      </c>
      <c r="Q273" s="4">
        <f t="shared" si="164"/>
        <v>910793</v>
      </c>
      <c r="R273" s="4">
        <f t="shared" si="164"/>
        <v>1006820</v>
      </c>
      <c r="S273" s="4">
        <f t="shared" si="164"/>
        <v>994550</v>
      </c>
      <c r="T273" s="4">
        <f t="shared" si="164"/>
        <v>1080362.134</v>
      </c>
      <c r="U273" s="4">
        <f t="shared" si="164"/>
        <v>975522</v>
      </c>
      <c r="V273" s="4">
        <f t="shared" si="164"/>
        <v>1113298</v>
      </c>
      <c r="W273" s="4">
        <f t="shared" si="164"/>
        <v>1066763</v>
      </c>
      <c r="X273" s="4">
        <f t="shared" si="164"/>
        <v>1126249</v>
      </c>
      <c r="Y273" s="4">
        <f>SUM(Y258+Y272)</f>
        <v>1060710</v>
      </c>
      <c r="Z273" s="4">
        <f>SUM(Z258+Z272)</f>
        <v>1160713</v>
      </c>
      <c r="AA273" s="4">
        <f>SUM(AA258+AA272)</f>
        <v>1141788</v>
      </c>
      <c r="AB273" s="4">
        <f>SUM(AB258+AB272)</f>
        <v>1197722</v>
      </c>
      <c r="AC273" s="21">
        <f t="shared" si="158"/>
        <v>37009</v>
      </c>
      <c r="AD273" s="34">
        <f t="shared" si="159"/>
        <v>0.031884712241527405</v>
      </c>
    </row>
    <row r="274" spans="1:30" ht="12" customHeight="1">
      <c r="A274" s="3">
        <v>215</v>
      </c>
      <c r="B274" s="30" t="s">
        <v>62</v>
      </c>
      <c r="C274" s="3" t="s">
        <v>1</v>
      </c>
      <c r="D274" s="6" t="s">
        <v>2</v>
      </c>
      <c r="E274" s="6" t="s">
        <v>1</v>
      </c>
      <c r="F274" s="6" t="s">
        <v>2</v>
      </c>
      <c r="G274" s="6" t="s">
        <v>1</v>
      </c>
      <c r="H274" s="6" t="s">
        <v>2</v>
      </c>
      <c r="I274" s="6" t="s">
        <v>1</v>
      </c>
      <c r="J274" s="6" t="s">
        <v>2</v>
      </c>
      <c r="K274" s="6" t="s">
        <v>1</v>
      </c>
      <c r="L274" s="6" t="s">
        <v>2</v>
      </c>
      <c r="M274" s="6" t="s">
        <v>1</v>
      </c>
      <c r="N274" s="6" t="s">
        <v>2</v>
      </c>
      <c r="O274" s="6" t="s">
        <v>1</v>
      </c>
      <c r="P274" s="6" t="s">
        <v>2</v>
      </c>
      <c r="Q274" s="6" t="s">
        <v>42</v>
      </c>
      <c r="R274" s="6" t="s">
        <v>2</v>
      </c>
      <c r="S274" s="6" t="s">
        <v>1</v>
      </c>
      <c r="T274" s="6" t="s">
        <v>2</v>
      </c>
      <c r="U274" s="6" t="s">
        <v>42</v>
      </c>
      <c r="V274" s="47" t="s">
        <v>201</v>
      </c>
      <c r="W274" s="47" t="s">
        <v>202</v>
      </c>
      <c r="X274" s="47" t="s">
        <v>201</v>
      </c>
      <c r="Y274" s="6" t="s">
        <v>1</v>
      </c>
      <c r="Z274" s="47" t="s">
        <v>201</v>
      </c>
      <c r="AA274" s="47" t="s">
        <v>401</v>
      </c>
      <c r="AB274" s="47" t="s">
        <v>201</v>
      </c>
      <c r="AC274" s="6" t="s">
        <v>3</v>
      </c>
      <c r="AD274" s="7" t="s">
        <v>4</v>
      </c>
    </row>
    <row r="275" spans="1:30" ht="12" customHeight="1">
      <c r="A275" s="3"/>
      <c r="B275" s="30"/>
      <c r="C275" s="3" t="s">
        <v>5</v>
      </c>
      <c r="D275" s="6" t="s">
        <v>6</v>
      </c>
      <c r="E275" s="6" t="s">
        <v>6</v>
      </c>
      <c r="F275" s="6" t="s">
        <v>7</v>
      </c>
      <c r="G275" s="6" t="s">
        <v>7</v>
      </c>
      <c r="H275" s="6" t="s">
        <v>8</v>
      </c>
      <c r="I275" s="6" t="s">
        <v>8</v>
      </c>
      <c r="J275" s="6" t="s">
        <v>9</v>
      </c>
      <c r="K275" s="6" t="s">
        <v>9</v>
      </c>
      <c r="L275" s="6" t="s">
        <v>10</v>
      </c>
      <c r="M275" s="6" t="s">
        <v>10</v>
      </c>
      <c r="N275" s="6" t="s">
        <v>44</v>
      </c>
      <c r="O275" s="6" t="s">
        <v>11</v>
      </c>
      <c r="P275" s="6" t="s">
        <v>45</v>
      </c>
      <c r="Q275" s="6" t="s">
        <v>45</v>
      </c>
      <c r="R275" s="6" t="s">
        <v>46</v>
      </c>
      <c r="S275" s="6" t="s">
        <v>13</v>
      </c>
      <c r="T275" s="6" t="s">
        <v>14</v>
      </c>
      <c r="U275" s="6" t="s">
        <v>14</v>
      </c>
      <c r="V275" s="47" t="s">
        <v>189</v>
      </c>
      <c r="W275" s="47" t="s">
        <v>189</v>
      </c>
      <c r="X275" s="47" t="s">
        <v>190</v>
      </c>
      <c r="Y275" s="6" t="s">
        <v>16</v>
      </c>
      <c r="Z275" s="47" t="s">
        <v>191</v>
      </c>
      <c r="AA275" s="47" t="s">
        <v>191</v>
      </c>
      <c r="AB275" s="47" t="s">
        <v>403</v>
      </c>
      <c r="AC275" s="6" t="s">
        <v>400</v>
      </c>
      <c r="AD275" s="7" t="s">
        <v>400</v>
      </c>
    </row>
    <row r="276" spans="1:30" ht="12" customHeight="1">
      <c r="A276" s="32">
        <v>2010</v>
      </c>
      <c r="B276" s="26" t="s">
        <v>203</v>
      </c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>
        <v>5338</v>
      </c>
      <c r="N276" s="37"/>
      <c r="O276" s="38">
        <v>8842</v>
      </c>
      <c r="P276" s="38">
        <v>9116</v>
      </c>
      <c r="Q276" s="38">
        <v>9116</v>
      </c>
      <c r="R276" s="38">
        <v>9390</v>
      </c>
      <c r="S276" s="38">
        <v>9390</v>
      </c>
      <c r="T276" s="38">
        <v>8793</v>
      </c>
      <c r="U276" s="38">
        <v>11440</v>
      </c>
      <c r="V276" s="49">
        <v>9429</v>
      </c>
      <c r="W276" s="49">
        <v>9429</v>
      </c>
      <c r="X276" s="49">
        <v>9540</v>
      </c>
      <c r="Y276" s="49">
        <v>9540</v>
      </c>
      <c r="Z276" s="49">
        <v>10702</v>
      </c>
      <c r="AA276" s="49">
        <v>10702</v>
      </c>
      <c r="AB276" s="49">
        <v>11081</v>
      </c>
      <c r="AC276" s="16">
        <f>SUM(AB276-Z276)</f>
        <v>379</v>
      </c>
      <c r="AD276" s="31">
        <f>SUM(AC276/Z276)</f>
        <v>0.035413941319379555</v>
      </c>
    </row>
    <row r="277" spans="1:30" ht="12" customHeight="1">
      <c r="A277" s="25">
        <v>2062</v>
      </c>
      <c r="B277" s="26" t="s">
        <v>204</v>
      </c>
      <c r="C277" s="38">
        <v>1540</v>
      </c>
      <c r="D277" s="38">
        <v>2515</v>
      </c>
      <c r="E277" s="38">
        <v>291</v>
      </c>
      <c r="F277" s="38">
        <v>2515</v>
      </c>
      <c r="G277" s="38">
        <v>1533</v>
      </c>
      <c r="H277" s="38">
        <v>1500</v>
      </c>
      <c r="I277" s="38">
        <v>2108</v>
      </c>
      <c r="J277" s="38">
        <v>2000</v>
      </c>
      <c r="K277" s="38">
        <v>1223</v>
      </c>
      <c r="L277" s="38">
        <v>2000</v>
      </c>
      <c r="M277" s="38">
        <v>202</v>
      </c>
      <c r="N277" s="38">
        <v>10900</v>
      </c>
      <c r="O277" s="38">
        <v>124</v>
      </c>
      <c r="P277" s="38">
        <v>2000</v>
      </c>
      <c r="Q277" s="38">
        <v>0</v>
      </c>
      <c r="R277" s="38">
        <v>2000</v>
      </c>
      <c r="S277" s="38">
        <v>300</v>
      </c>
      <c r="T277" s="38">
        <v>10591.2</v>
      </c>
      <c r="U277" s="38">
        <v>10591</v>
      </c>
      <c r="V277" s="49">
        <v>10591</v>
      </c>
      <c r="W277" s="49">
        <v>10591</v>
      </c>
      <c r="X277" s="49">
        <v>10728</v>
      </c>
      <c r="Y277" s="49">
        <v>8045</v>
      </c>
      <c r="Z277" s="49">
        <v>11609</v>
      </c>
      <c r="AA277" s="49">
        <v>11609</v>
      </c>
      <c r="AB277" s="49">
        <v>11900</v>
      </c>
      <c r="AC277" s="16">
        <f>SUM(AB277-Z277)</f>
        <v>291</v>
      </c>
      <c r="AD277" s="31">
        <f>SUM(AC277/Z277)</f>
        <v>0.025066758549401328</v>
      </c>
    </row>
    <row r="278" spans="1:30" ht="12" customHeight="1">
      <c r="A278" s="25">
        <v>3006</v>
      </c>
      <c r="B278" s="26" t="s">
        <v>148</v>
      </c>
      <c r="C278" s="38">
        <v>186</v>
      </c>
      <c r="D278" s="38">
        <v>250</v>
      </c>
      <c r="E278" s="38">
        <v>61</v>
      </c>
      <c r="F278" s="38">
        <v>250</v>
      </c>
      <c r="G278" s="38">
        <v>252</v>
      </c>
      <c r="H278" s="38">
        <v>250</v>
      </c>
      <c r="I278" s="38">
        <v>135</v>
      </c>
      <c r="J278" s="38">
        <v>250</v>
      </c>
      <c r="K278" s="38">
        <v>266</v>
      </c>
      <c r="L278" s="38">
        <v>250</v>
      </c>
      <c r="M278" s="38">
        <v>0</v>
      </c>
      <c r="N278" s="38"/>
      <c r="O278" s="38">
        <v>0</v>
      </c>
      <c r="P278" s="38"/>
      <c r="Q278" s="38"/>
      <c r="R278" s="38"/>
      <c r="S278" s="38"/>
      <c r="T278" s="38"/>
      <c r="U278" s="38"/>
      <c r="V278" s="51"/>
      <c r="W278" s="51"/>
      <c r="X278" s="51"/>
      <c r="Y278" s="51"/>
      <c r="Z278" s="51"/>
      <c r="AA278" s="51"/>
      <c r="AB278" s="51"/>
      <c r="AC278" s="16">
        <f>SUM(AB278-Z278)</f>
        <v>0</v>
      </c>
      <c r="AD278" s="31"/>
    </row>
    <row r="279" spans="1:30" s="33" customFormat="1" ht="12" customHeight="1">
      <c r="A279" s="32">
        <v>215</v>
      </c>
      <c r="B279" s="26" t="s">
        <v>62</v>
      </c>
      <c r="C279" s="37">
        <f>SUM(C276:C278)</f>
        <v>1726</v>
      </c>
      <c r="D279" s="37">
        <f aca="true" t="shared" si="165" ref="D279:N279">SUM(D276:D278)</f>
        <v>2765</v>
      </c>
      <c r="E279" s="37">
        <f t="shared" si="165"/>
        <v>352</v>
      </c>
      <c r="F279" s="37">
        <f t="shared" si="165"/>
        <v>2765</v>
      </c>
      <c r="G279" s="37">
        <f t="shared" si="165"/>
        <v>1785</v>
      </c>
      <c r="H279" s="37">
        <f t="shared" si="165"/>
        <v>1750</v>
      </c>
      <c r="I279" s="37">
        <f t="shared" si="165"/>
        <v>2243</v>
      </c>
      <c r="J279" s="37">
        <f t="shared" si="165"/>
        <v>2250</v>
      </c>
      <c r="K279" s="37">
        <f t="shared" si="165"/>
        <v>1489</v>
      </c>
      <c r="L279" s="37">
        <f t="shared" si="165"/>
        <v>2250</v>
      </c>
      <c r="M279" s="37">
        <f t="shared" si="165"/>
        <v>5540</v>
      </c>
      <c r="N279" s="37">
        <f t="shared" si="165"/>
        <v>10900</v>
      </c>
      <c r="O279" s="37">
        <f>SUM(O276:O278)</f>
        <v>8966</v>
      </c>
      <c r="P279" s="37">
        <f aca="true" t="shared" si="166" ref="P279:U279">SUM(P276:P278)</f>
        <v>11116</v>
      </c>
      <c r="Q279" s="37">
        <f t="shared" si="166"/>
        <v>9116</v>
      </c>
      <c r="R279" s="37">
        <f t="shared" si="166"/>
        <v>11390</v>
      </c>
      <c r="S279" s="37">
        <f t="shared" si="166"/>
        <v>9690</v>
      </c>
      <c r="T279" s="37">
        <f t="shared" si="166"/>
        <v>19384.2</v>
      </c>
      <c r="U279" s="37">
        <f t="shared" si="166"/>
        <v>22031</v>
      </c>
      <c r="V279" s="50">
        <f aca="true" t="shared" si="167" ref="V279:AB279">SUM(V276:V278)</f>
        <v>20020</v>
      </c>
      <c r="W279" s="50">
        <f t="shared" si="167"/>
        <v>20020</v>
      </c>
      <c r="X279" s="50">
        <f t="shared" si="167"/>
        <v>20268</v>
      </c>
      <c r="Y279" s="50">
        <f t="shared" si="167"/>
        <v>17585</v>
      </c>
      <c r="Z279" s="50">
        <f t="shared" si="167"/>
        <v>22311</v>
      </c>
      <c r="AA279" s="50">
        <f t="shared" si="167"/>
        <v>22311</v>
      </c>
      <c r="AB279" s="50">
        <f t="shared" si="167"/>
        <v>22981</v>
      </c>
      <c r="AC279" s="21">
        <f>SUM(AB279-Z279)</f>
        <v>670</v>
      </c>
      <c r="AD279" s="34">
        <f>SUM(AC279/Z279)</f>
        <v>0.03003003003003003</v>
      </c>
    </row>
    <row r="280" spans="1:30" ht="12" customHeight="1">
      <c r="A280" s="3">
        <v>220</v>
      </c>
      <c r="B280" s="30" t="s">
        <v>63</v>
      </c>
      <c r="C280" s="3" t="s">
        <v>1</v>
      </c>
      <c r="D280" s="6" t="s">
        <v>2</v>
      </c>
      <c r="E280" s="6" t="s">
        <v>1</v>
      </c>
      <c r="F280" s="6" t="s">
        <v>2</v>
      </c>
      <c r="G280" s="6" t="s">
        <v>1</v>
      </c>
      <c r="H280" s="6" t="s">
        <v>2</v>
      </c>
      <c r="I280" s="6" t="s">
        <v>1</v>
      </c>
      <c r="J280" s="6" t="s">
        <v>2</v>
      </c>
      <c r="K280" s="6" t="s">
        <v>1</v>
      </c>
      <c r="L280" s="6" t="s">
        <v>2</v>
      </c>
      <c r="M280" s="6" t="s">
        <v>1</v>
      </c>
      <c r="N280" s="6" t="s">
        <v>2</v>
      </c>
      <c r="O280" s="6" t="s">
        <v>1</v>
      </c>
      <c r="P280" s="6" t="s">
        <v>2</v>
      </c>
      <c r="Q280" s="6" t="s">
        <v>42</v>
      </c>
      <c r="R280" s="6" t="s">
        <v>2</v>
      </c>
      <c r="S280" s="6" t="s">
        <v>1</v>
      </c>
      <c r="T280" s="6" t="s">
        <v>2</v>
      </c>
      <c r="U280" s="6" t="s">
        <v>42</v>
      </c>
      <c r="V280" s="47" t="s">
        <v>201</v>
      </c>
      <c r="W280" s="47" t="s">
        <v>202</v>
      </c>
      <c r="X280" s="47" t="s">
        <v>201</v>
      </c>
      <c r="Y280" s="6" t="s">
        <v>1</v>
      </c>
      <c r="Z280" s="47" t="s">
        <v>201</v>
      </c>
      <c r="AA280" s="47" t="s">
        <v>401</v>
      </c>
      <c r="AB280" s="47" t="s">
        <v>201</v>
      </c>
      <c r="AC280" s="6" t="s">
        <v>3</v>
      </c>
      <c r="AD280" s="7" t="s">
        <v>4</v>
      </c>
    </row>
    <row r="281" spans="1:30" ht="12" customHeight="1">
      <c r="A281" s="3"/>
      <c r="B281" s="30"/>
      <c r="C281" s="3" t="s">
        <v>5</v>
      </c>
      <c r="D281" s="6" t="s">
        <v>6</v>
      </c>
      <c r="E281" s="6" t="s">
        <v>6</v>
      </c>
      <c r="F281" s="6" t="s">
        <v>7</v>
      </c>
      <c r="G281" s="6" t="s">
        <v>7</v>
      </c>
      <c r="H281" s="6" t="s">
        <v>8</v>
      </c>
      <c r="I281" s="6" t="s">
        <v>8</v>
      </c>
      <c r="J281" s="6" t="s">
        <v>9</v>
      </c>
      <c r="K281" s="6" t="s">
        <v>9</v>
      </c>
      <c r="L281" s="6" t="s">
        <v>10</v>
      </c>
      <c r="M281" s="6" t="s">
        <v>10</v>
      </c>
      <c r="N281" s="6" t="s">
        <v>44</v>
      </c>
      <c r="O281" s="6" t="s">
        <v>11</v>
      </c>
      <c r="P281" s="6" t="s">
        <v>45</v>
      </c>
      <c r="Q281" s="6" t="s">
        <v>45</v>
      </c>
      <c r="R281" s="6" t="s">
        <v>46</v>
      </c>
      <c r="S281" s="6" t="s">
        <v>13</v>
      </c>
      <c r="T281" s="6" t="s">
        <v>14</v>
      </c>
      <c r="U281" s="6" t="s">
        <v>14</v>
      </c>
      <c r="V281" s="47" t="s">
        <v>189</v>
      </c>
      <c r="W281" s="47" t="s">
        <v>189</v>
      </c>
      <c r="X281" s="47" t="s">
        <v>190</v>
      </c>
      <c r="Y281" s="6" t="s">
        <v>16</v>
      </c>
      <c r="Z281" s="47" t="s">
        <v>191</v>
      </c>
      <c r="AA281" s="47" t="s">
        <v>191</v>
      </c>
      <c r="AB281" s="47" t="s">
        <v>403</v>
      </c>
      <c r="AC281" s="6" t="s">
        <v>400</v>
      </c>
      <c r="AD281" s="7" t="s">
        <v>400</v>
      </c>
    </row>
    <row r="282" spans="1:30" ht="12" customHeight="1">
      <c r="A282" s="25">
        <v>1001</v>
      </c>
      <c r="B282" s="26" t="s">
        <v>92</v>
      </c>
      <c r="C282" s="38">
        <v>136446</v>
      </c>
      <c r="D282" s="38">
        <v>142140</v>
      </c>
      <c r="E282" s="38">
        <v>142881</v>
      </c>
      <c r="F282" s="38">
        <v>144315</v>
      </c>
      <c r="G282" s="38">
        <v>146469</v>
      </c>
      <c r="H282" s="38">
        <v>151726</v>
      </c>
      <c r="I282" s="48">
        <v>151043</v>
      </c>
      <c r="J282" s="48">
        <v>156708</v>
      </c>
      <c r="K282" s="48">
        <v>157691</v>
      </c>
      <c r="L282" s="48">
        <v>162976</v>
      </c>
      <c r="M282" s="48">
        <v>159562</v>
      </c>
      <c r="N282" s="48">
        <v>167340</v>
      </c>
      <c r="O282" s="48">
        <v>170882</v>
      </c>
      <c r="P282" s="48">
        <v>174408</v>
      </c>
      <c r="Q282" s="48">
        <v>175035</v>
      </c>
      <c r="R282" s="48">
        <v>179234</v>
      </c>
      <c r="S282" s="48">
        <v>179044</v>
      </c>
      <c r="T282" s="48">
        <v>188809</v>
      </c>
      <c r="U282" s="48">
        <v>189110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16">
        <f aca="true" t="shared" si="168" ref="AC282:AC291">SUM(AB282-Z282)</f>
        <v>0</v>
      </c>
      <c r="AD282" s="31"/>
    </row>
    <row r="283" spans="1:31" ht="12" customHeight="1">
      <c r="A283" s="25">
        <v>1002</v>
      </c>
      <c r="B283" s="26" t="s">
        <v>93</v>
      </c>
      <c r="C283" s="38">
        <v>6832</v>
      </c>
      <c r="D283" s="38">
        <v>4780</v>
      </c>
      <c r="E283" s="38">
        <v>5914</v>
      </c>
      <c r="F283" s="38">
        <v>4925</v>
      </c>
      <c r="G283" s="38">
        <v>5669</v>
      </c>
      <c r="H283" s="38">
        <v>5040</v>
      </c>
      <c r="I283" s="48">
        <v>4518</v>
      </c>
      <c r="J283" s="48">
        <v>5126</v>
      </c>
      <c r="K283" s="48">
        <v>6819</v>
      </c>
      <c r="L283" s="48">
        <v>5456</v>
      </c>
      <c r="M283" s="48">
        <v>4392</v>
      </c>
      <c r="N283" s="48">
        <v>5592</v>
      </c>
      <c r="O283" s="48">
        <v>4623</v>
      </c>
      <c r="P283" s="48">
        <v>6292</v>
      </c>
      <c r="Q283" s="48">
        <v>5200</v>
      </c>
      <c r="R283" s="48">
        <v>6292</v>
      </c>
      <c r="S283" s="48">
        <v>4888</v>
      </c>
      <c r="T283" s="48">
        <v>6485</v>
      </c>
      <c r="U283" s="48">
        <v>4879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16">
        <f t="shared" si="168"/>
        <v>0</v>
      </c>
      <c r="AD283" s="31"/>
      <c r="AE283" s="52"/>
    </row>
    <row r="284" spans="1:30" ht="12" customHeight="1">
      <c r="A284" s="25">
        <v>1003</v>
      </c>
      <c r="B284" s="26" t="s">
        <v>192</v>
      </c>
      <c r="C284" s="38">
        <v>40317</v>
      </c>
      <c r="D284" s="38">
        <v>38000</v>
      </c>
      <c r="E284" s="38">
        <v>27503</v>
      </c>
      <c r="F284" s="38">
        <v>38000</v>
      </c>
      <c r="G284" s="38">
        <v>35120</v>
      </c>
      <c r="H284" s="38">
        <v>39000</v>
      </c>
      <c r="I284" s="48">
        <v>35589</v>
      </c>
      <c r="J284" s="48">
        <v>43000</v>
      </c>
      <c r="K284" s="48">
        <v>34760</v>
      </c>
      <c r="L284" s="48">
        <v>45840</v>
      </c>
      <c r="M284" s="48">
        <v>43460</v>
      </c>
      <c r="N284" s="48">
        <v>46690</v>
      </c>
      <c r="O284" s="48">
        <v>42539</v>
      </c>
      <c r="P284" s="48">
        <v>48384</v>
      </c>
      <c r="Q284" s="48">
        <v>43003</v>
      </c>
      <c r="R284" s="48">
        <v>49100</v>
      </c>
      <c r="S284" s="48">
        <v>40388</v>
      </c>
      <c r="T284" s="48">
        <v>51870</v>
      </c>
      <c r="U284" s="48">
        <v>40002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49">
        <v>0</v>
      </c>
      <c r="AC284" s="16">
        <f t="shared" si="168"/>
        <v>0</v>
      </c>
      <c r="AD284" s="31"/>
    </row>
    <row r="285" spans="1:30" ht="12" customHeight="1">
      <c r="A285" s="25">
        <v>1020</v>
      </c>
      <c r="B285" s="26" t="s">
        <v>95</v>
      </c>
      <c r="C285" s="38">
        <v>14245</v>
      </c>
      <c r="D285" s="38">
        <v>14143</v>
      </c>
      <c r="E285" s="38">
        <v>14986</v>
      </c>
      <c r="F285" s="38">
        <v>14324</v>
      </c>
      <c r="G285" s="38">
        <v>14836</v>
      </c>
      <c r="H285" s="38">
        <v>14977</v>
      </c>
      <c r="I285" s="38">
        <v>14975</v>
      </c>
      <c r="J285" s="38">
        <f>SUM(J282:J284)*0.0765</f>
        <v>15669.801</v>
      </c>
      <c r="K285" s="38">
        <v>15202</v>
      </c>
      <c r="L285" s="38">
        <v>16392</v>
      </c>
      <c r="M285" s="38">
        <v>16036</v>
      </c>
      <c r="N285" s="38">
        <v>16840</v>
      </c>
      <c r="O285" s="38">
        <v>14787</v>
      </c>
      <c r="P285" s="38">
        <v>17525</v>
      </c>
      <c r="Q285" s="38">
        <v>16895</v>
      </c>
      <c r="R285" s="38">
        <v>17950</v>
      </c>
      <c r="S285" s="38">
        <v>15915</v>
      </c>
      <c r="T285" s="38">
        <f>SUM(T282:T284)*7.65%</f>
        <v>18908.046</v>
      </c>
      <c r="U285" s="38">
        <v>22301</v>
      </c>
      <c r="V285" s="49">
        <v>0</v>
      </c>
      <c r="W285" s="49">
        <v>0</v>
      </c>
      <c r="X285" s="49">
        <v>0</v>
      </c>
      <c r="Y285" s="49">
        <v>0</v>
      </c>
      <c r="Z285" s="49">
        <v>0</v>
      </c>
      <c r="AA285" s="49">
        <v>0</v>
      </c>
      <c r="AB285" s="49">
        <v>0</v>
      </c>
      <c r="AC285" s="16">
        <f t="shared" si="168"/>
        <v>0</v>
      </c>
      <c r="AD285" s="31"/>
    </row>
    <row r="286" spans="1:30" s="33" customFormat="1" ht="12" customHeight="1">
      <c r="A286" s="32"/>
      <c r="B286" s="26" t="s">
        <v>133</v>
      </c>
      <c r="C286" s="37">
        <f aca="true" t="shared" si="169" ref="C286:H286">SUM(C282:C285)</f>
        <v>197840</v>
      </c>
      <c r="D286" s="37">
        <f t="shared" si="169"/>
        <v>199063</v>
      </c>
      <c r="E286" s="37">
        <f t="shared" si="169"/>
        <v>191284</v>
      </c>
      <c r="F286" s="37">
        <f t="shared" si="169"/>
        <v>201564</v>
      </c>
      <c r="G286" s="37">
        <f>SUM(G282:G285)</f>
        <v>202094</v>
      </c>
      <c r="H286" s="37">
        <f t="shared" si="169"/>
        <v>210743</v>
      </c>
      <c r="I286" s="37">
        <f aca="true" t="shared" si="170" ref="I286:Z286">SUM(I282:I285)</f>
        <v>206125</v>
      </c>
      <c r="J286" s="37">
        <f t="shared" si="170"/>
        <v>220503.801</v>
      </c>
      <c r="K286" s="37">
        <f t="shared" si="170"/>
        <v>214472</v>
      </c>
      <c r="L286" s="37">
        <f t="shared" si="170"/>
        <v>230664</v>
      </c>
      <c r="M286" s="37">
        <f t="shared" si="170"/>
        <v>223450</v>
      </c>
      <c r="N286" s="37">
        <f t="shared" si="170"/>
        <v>236462</v>
      </c>
      <c r="O286" s="37">
        <f t="shared" si="170"/>
        <v>232831</v>
      </c>
      <c r="P286" s="37">
        <f t="shared" si="170"/>
        <v>246609</v>
      </c>
      <c r="Q286" s="37">
        <f t="shared" si="170"/>
        <v>240133</v>
      </c>
      <c r="R286" s="37">
        <f t="shared" si="170"/>
        <v>252576</v>
      </c>
      <c r="S286" s="37">
        <f t="shared" si="170"/>
        <v>240235</v>
      </c>
      <c r="T286" s="37">
        <f t="shared" si="170"/>
        <v>266072.046</v>
      </c>
      <c r="U286" s="37">
        <f t="shared" si="170"/>
        <v>256292</v>
      </c>
      <c r="V286" s="50">
        <f t="shared" si="170"/>
        <v>0</v>
      </c>
      <c r="W286" s="50">
        <f t="shared" si="170"/>
        <v>0</v>
      </c>
      <c r="X286" s="50">
        <f t="shared" si="170"/>
        <v>0</v>
      </c>
      <c r="Y286" s="50">
        <f t="shared" si="170"/>
        <v>0</v>
      </c>
      <c r="Z286" s="50">
        <f t="shared" si="170"/>
        <v>0</v>
      </c>
      <c r="AA286" s="50">
        <f>SUM(AA282:AA285)</f>
        <v>0</v>
      </c>
      <c r="AB286" s="50">
        <f>SUM(AB282:AB285)</f>
        <v>0</v>
      </c>
      <c r="AC286" s="21">
        <f t="shared" si="168"/>
        <v>0</v>
      </c>
      <c r="AD286" s="34"/>
    </row>
    <row r="287" spans="1:30" ht="12" customHeight="1">
      <c r="A287" s="32">
        <v>2010</v>
      </c>
      <c r="B287" s="26" t="s">
        <v>205</v>
      </c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8">
        <v>9100</v>
      </c>
      <c r="O287" s="37">
        <v>0</v>
      </c>
      <c r="P287" s="38">
        <v>9100</v>
      </c>
      <c r="Q287" s="38">
        <v>2477</v>
      </c>
      <c r="R287" s="38">
        <v>14900</v>
      </c>
      <c r="S287" s="38">
        <v>14900</v>
      </c>
      <c r="T287" s="38">
        <v>14900</v>
      </c>
      <c r="U287" s="38">
        <v>14900</v>
      </c>
      <c r="V287" s="49">
        <v>168000</v>
      </c>
      <c r="W287" s="49">
        <v>145088</v>
      </c>
      <c r="X287" s="49">
        <v>155000</v>
      </c>
      <c r="Y287" s="49">
        <v>149622</v>
      </c>
      <c r="Z287" s="49">
        <v>159156</v>
      </c>
      <c r="AA287" s="49">
        <v>155000</v>
      </c>
      <c r="AB287" s="150">
        <v>161852</v>
      </c>
      <c r="AC287" s="16">
        <f t="shared" si="168"/>
        <v>2696</v>
      </c>
      <c r="AD287" s="31">
        <f>SUM(AC287/Z287)</f>
        <v>0.016939355098142702</v>
      </c>
    </row>
    <row r="288" spans="1:30" ht="12" customHeight="1">
      <c r="A288" s="25">
        <v>2023</v>
      </c>
      <c r="B288" s="26" t="s">
        <v>148</v>
      </c>
      <c r="C288" s="38">
        <v>195</v>
      </c>
      <c r="D288" s="38">
        <v>500</v>
      </c>
      <c r="E288" s="38">
        <v>150</v>
      </c>
      <c r="F288" s="38">
        <v>500</v>
      </c>
      <c r="G288" s="38">
        <v>206</v>
      </c>
      <c r="H288" s="38">
        <v>500</v>
      </c>
      <c r="I288" s="38">
        <v>668</v>
      </c>
      <c r="J288" s="38">
        <v>500</v>
      </c>
      <c r="K288" s="38">
        <v>125</v>
      </c>
      <c r="L288" s="38">
        <v>500</v>
      </c>
      <c r="M288" s="38">
        <v>460</v>
      </c>
      <c r="N288" s="38">
        <v>500</v>
      </c>
      <c r="O288" s="38">
        <v>400</v>
      </c>
      <c r="P288" s="38">
        <v>500</v>
      </c>
      <c r="Q288" s="38">
        <v>318</v>
      </c>
      <c r="R288" s="38">
        <v>500</v>
      </c>
      <c r="S288" s="38">
        <v>389</v>
      </c>
      <c r="T288" s="38">
        <v>500</v>
      </c>
      <c r="U288" s="38">
        <v>320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49">
        <v>0</v>
      </c>
      <c r="AC288" s="16">
        <f t="shared" si="168"/>
        <v>0</v>
      </c>
      <c r="AD288" s="31"/>
    </row>
    <row r="289" spans="1:30" ht="12" customHeight="1">
      <c r="A289" s="25">
        <v>3004</v>
      </c>
      <c r="B289" s="26" t="s">
        <v>111</v>
      </c>
      <c r="C289" s="38">
        <v>645</v>
      </c>
      <c r="D289" s="38">
        <v>3250</v>
      </c>
      <c r="E289" s="38">
        <v>3297</v>
      </c>
      <c r="F289" s="38">
        <v>4160</v>
      </c>
      <c r="G289" s="38">
        <v>3402</v>
      </c>
      <c r="H289" s="38">
        <v>4160</v>
      </c>
      <c r="I289" s="48">
        <v>3370</v>
      </c>
      <c r="J289" s="48">
        <v>3360</v>
      </c>
      <c r="K289" s="48">
        <v>3370</v>
      </c>
      <c r="L289" s="48">
        <v>3360</v>
      </c>
      <c r="M289" s="48">
        <v>2895</v>
      </c>
      <c r="N289" s="48">
        <v>3360</v>
      </c>
      <c r="O289" s="48">
        <v>3029</v>
      </c>
      <c r="P289" s="48">
        <v>3600</v>
      </c>
      <c r="Q289" s="48">
        <v>3210</v>
      </c>
      <c r="R289" s="48">
        <v>3600</v>
      </c>
      <c r="S289" s="48">
        <v>3703</v>
      </c>
      <c r="T289" s="48">
        <v>3600</v>
      </c>
      <c r="U289" s="48">
        <v>3742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16">
        <f t="shared" si="168"/>
        <v>0</v>
      </c>
      <c r="AD289" s="31"/>
    </row>
    <row r="290" spans="1:30" s="33" customFormat="1" ht="12" customHeight="1">
      <c r="A290" s="32"/>
      <c r="B290" s="26" t="s">
        <v>141</v>
      </c>
      <c r="C290" s="37">
        <f aca="true" t="shared" si="171" ref="C290:H290">SUM(C288:C289)</f>
        <v>840</v>
      </c>
      <c r="D290" s="37">
        <f t="shared" si="171"/>
        <v>3750</v>
      </c>
      <c r="E290" s="37">
        <f t="shared" si="171"/>
        <v>3447</v>
      </c>
      <c r="F290" s="37">
        <f t="shared" si="171"/>
        <v>4660</v>
      </c>
      <c r="G290" s="37">
        <f t="shared" si="171"/>
        <v>3608</v>
      </c>
      <c r="H290" s="37">
        <f t="shared" si="171"/>
        <v>4660</v>
      </c>
      <c r="I290" s="37">
        <f>SUM(I288:I289)</f>
        <v>4038</v>
      </c>
      <c r="J290" s="37">
        <f>SUM(J288:J289)</f>
        <v>3860</v>
      </c>
      <c r="K290" s="37">
        <f>SUM(K288:K289)</f>
        <v>3495</v>
      </c>
      <c r="L290" s="37">
        <f>SUM(L288:L289)</f>
        <v>3860</v>
      </c>
      <c r="M290" s="37">
        <f>SUM(M288:M289)</f>
        <v>3355</v>
      </c>
      <c r="N290" s="37">
        <f>SUM(N287:N289)</f>
        <v>12960</v>
      </c>
      <c r="O290" s="37">
        <f>SUM(O288:O289)</f>
        <v>3429</v>
      </c>
      <c r="P290" s="37">
        <f aca="true" t="shared" si="172" ref="P290:V290">SUM(P287:P289)</f>
        <v>13200</v>
      </c>
      <c r="Q290" s="37">
        <f t="shared" si="172"/>
        <v>6005</v>
      </c>
      <c r="R290" s="37">
        <f t="shared" si="172"/>
        <v>19000</v>
      </c>
      <c r="S290" s="37">
        <f t="shared" si="172"/>
        <v>18992</v>
      </c>
      <c r="T290" s="37">
        <f t="shared" si="172"/>
        <v>19000</v>
      </c>
      <c r="U290" s="37">
        <f t="shared" si="172"/>
        <v>18962</v>
      </c>
      <c r="V290" s="37">
        <f t="shared" si="172"/>
        <v>168000</v>
      </c>
      <c r="W290" s="37">
        <f aca="true" t="shared" si="173" ref="W290:AB290">SUM(W287:W289)</f>
        <v>145088</v>
      </c>
      <c r="X290" s="37">
        <f t="shared" si="173"/>
        <v>155000</v>
      </c>
      <c r="Y290" s="37">
        <f t="shared" si="173"/>
        <v>149622</v>
      </c>
      <c r="Z290" s="37">
        <f t="shared" si="173"/>
        <v>159156</v>
      </c>
      <c r="AA290" s="37">
        <f t="shared" si="173"/>
        <v>155000</v>
      </c>
      <c r="AB290" s="37">
        <f t="shared" si="173"/>
        <v>161852</v>
      </c>
      <c r="AC290" s="21">
        <f t="shared" si="168"/>
        <v>2696</v>
      </c>
      <c r="AD290" s="34">
        <f>SUM(AC290/Z290)</f>
        <v>0.016939355098142702</v>
      </c>
    </row>
    <row r="291" spans="1:30" s="33" customFormat="1" ht="12" customHeight="1">
      <c r="A291" s="32">
        <v>220</v>
      </c>
      <c r="B291" s="26" t="s">
        <v>206</v>
      </c>
      <c r="C291" s="37">
        <f aca="true" t="shared" si="174" ref="C291:H291">SUM(C286+C290)</f>
        <v>198680</v>
      </c>
      <c r="D291" s="37">
        <f t="shared" si="174"/>
        <v>202813</v>
      </c>
      <c r="E291" s="37">
        <f t="shared" si="174"/>
        <v>194731</v>
      </c>
      <c r="F291" s="37">
        <f t="shared" si="174"/>
        <v>206224</v>
      </c>
      <c r="G291" s="37">
        <f t="shared" si="174"/>
        <v>205702</v>
      </c>
      <c r="H291" s="37">
        <f t="shared" si="174"/>
        <v>215403</v>
      </c>
      <c r="I291" s="37">
        <f aca="true" t="shared" si="175" ref="I291:Z291">SUM(I286+I290)</f>
        <v>210163</v>
      </c>
      <c r="J291" s="37">
        <f t="shared" si="175"/>
        <v>224363.801</v>
      </c>
      <c r="K291" s="37">
        <f t="shared" si="175"/>
        <v>217967</v>
      </c>
      <c r="L291" s="37">
        <f t="shared" si="175"/>
        <v>234524</v>
      </c>
      <c r="M291" s="37">
        <f t="shared" si="175"/>
        <v>226805</v>
      </c>
      <c r="N291" s="37">
        <f t="shared" si="175"/>
        <v>249422</v>
      </c>
      <c r="O291" s="37">
        <f t="shared" si="175"/>
        <v>236260</v>
      </c>
      <c r="P291" s="37">
        <f t="shared" si="175"/>
        <v>259809</v>
      </c>
      <c r="Q291" s="37">
        <f t="shared" si="175"/>
        <v>246138</v>
      </c>
      <c r="R291" s="37">
        <f t="shared" si="175"/>
        <v>271576</v>
      </c>
      <c r="S291" s="37">
        <f t="shared" si="175"/>
        <v>259227</v>
      </c>
      <c r="T291" s="37">
        <f t="shared" si="175"/>
        <v>285072.046</v>
      </c>
      <c r="U291" s="37">
        <f t="shared" si="175"/>
        <v>275254</v>
      </c>
      <c r="V291" s="37">
        <f t="shared" si="175"/>
        <v>168000</v>
      </c>
      <c r="W291" s="37">
        <f t="shared" si="175"/>
        <v>145088</v>
      </c>
      <c r="X291" s="37">
        <f t="shared" si="175"/>
        <v>155000</v>
      </c>
      <c r="Y291" s="37">
        <f t="shared" si="175"/>
        <v>149622</v>
      </c>
      <c r="Z291" s="37">
        <f t="shared" si="175"/>
        <v>159156</v>
      </c>
      <c r="AA291" s="37">
        <f>SUM(AA286+AA290)</f>
        <v>155000</v>
      </c>
      <c r="AB291" s="37">
        <f>SUM(AB286+AB290)</f>
        <v>161852</v>
      </c>
      <c r="AC291" s="21">
        <f t="shared" si="168"/>
        <v>2696</v>
      </c>
      <c r="AD291" s="34">
        <f>SUM(AC291/Z291)</f>
        <v>0.016939355098142702</v>
      </c>
    </row>
    <row r="292" spans="1:30" ht="12" customHeight="1">
      <c r="A292" s="3">
        <v>225</v>
      </c>
      <c r="B292" s="30" t="s">
        <v>64</v>
      </c>
      <c r="C292" s="3" t="s">
        <v>1</v>
      </c>
      <c r="D292" s="53" t="s">
        <v>2</v>
      </c>
      <c r="E292" s="53" t="s">
        <v>1</v>
      </c>
      <c r="F292" s="53" t="s">
        <v>2</v>
      </c>
      <c r="G292" s="53" t="s">
        <v>1</v>
      </c>
      <c r="H292" s="53" t="s">
        <v>2</v>
      </c>
      <c r="I292" s="53" t="s">
        <v>1</v>
      </c>
      <c r="J292" s="53" t="s">
        <v>2</v>
      </c>
      <c r="K292" s="53" t="s">
        <v>1</v>
      </c>
      <c r="L292" s="53" t="s">
        <v>2</v>
      </c>
      <c r="M292" s="53" t="s">
        <v>1</v>
      </c>
      <c r="N292" s="53" t="s">
        <v>2</v>
      </c>
      <c r="O292" s="53" t="s">
        <v>1</v>
      </c>
      <c r="P292" s="53" t="s">
        <v>2</v>
      </c>
      <c r="Q292" s="53" t="s">
        <v>42</v>
      </c>
      <c r="R292" s="53" t="s">
        <v>2</v>
      </c>
      <c r="S292" s="6" t="s">
        <v>1</v>
      </c>
      <c r="T292" s="6" t="s">
        <v>2</v>
      </c>
      <c r="U292" s="6" t="s">
        <v>42</v>
      </c>
      <c r="V292" s="6" t="s">
        <v>2</v>
      </c>
      <c r="W292" s="6" t="s">
        <v>1</v>
      </c>
      <c r="X292" s="6" t="s">
        <v>2</v>
      </c>
      <c r="Y292" s="6" t="s">
        <v>1</v>
      </c>
      <c r="Z292" s="6" t="s">
        <v>2</v>
      </c>
      <c r="AA292" s="6" t="s">
        <v>43</v>
      </c>
      <c r="AB292" s="6" t="s">
        <v>2</v>
      </c>
      <c r="AC292" s="6" t="s">
        <v>3</v>
      </c>
      <c r="AD292" s="7" t="s">
        <v>4</v>
      </c>
    </row>
    <row r="293" spans="1:30" ht="12" customHeight="1">
      <c r="A293" s="3"/>
      <c r="B293" s="30"/>
      <c r="C293" s="3" t="s">
        <v>5</v>
      </c>
      <c r="D293" s="53" t="s">
        <v>6</v>
      </c>
      <c r="E293" s="53" t="s">
        <v>6</v>
      </c>
      <c r="F293" s="53" t="s">
        <v>7</v>
      </c>
      <c r="G293" s="53" t="s">
        <v>7</v>
      </c>
      <c r="H293" s="53" t="s">
        <v>8</v>
      </c>
      <c r="I293" s="53" t="s">
        <v>8</v>
      </c>
      <c r="J293" s="53" t="s">
        <v>9</v>
      </c>
      <c r="K293" s="53" t="s">
        <v>9</v>
      </c>
      <c r="L293" s="53" t="s">
        <v>10</v>
      </c>
      <c r="M293" s="53" t="s">
        <v>10</v>
      </c>
      <c r="N293" s="53" t="s">
        <v>44</v>
      </c>
      <c r="O293" s="53" t="s">
        <v>11</v>
      </c>
      <c r="P293" s="53" t="s">
        <v>45</v>
      </c>
      <c r="Q293" s="53" t="s">
        <v>45</v>
      </c>
      <c r="R293" s="53" t="s">
        <v>46</v>
      </c>
      <c r="S293" s="6" t="s">
        <v>13</v>
      </c>
      <c r="T293" s="6" t="s">
        <v>14</v>
      </c>
      <c r="U293" s="6" t="s">
        <v>14</v>
      </c>
      <c r="V293" s="6" t="s">
        <v>15</v>
      </c>
      <c r="W293" s="6" t="s">
        <v>15</v>
      </c>
      <c r="X293" s="6" t="s">
        <v>16</v>
      </c>
      <c r="Y293" s="6" t="s">
        <v>16</v>
      </c>
      <c r="Z293" s="6" t="s">
        <v>17</v>
      </c>
      <c r="AA293" s="6" t="s">
        <v>17</v>
      </c>
      <c r="AB293" s="6" t="s">
        <v>402</v>
      </c>
      <c r="AC293" s="6" t="s">
        <v>400</v>
      </c>
      <c r="AD293" s="7" t="s">
        <v>400</v>
      </c>
    </row>
    <row r="294" spans="1:30" ht="12" customHeight="1">
      <c r="A294" s="25">
        <v>1002</v>
      </c>
      <c r="B294" s="26" t="s">
        <v>93</v>
      </c>
      <c r="C294" s="28">
        <v>750</v>
      </c>
      <c r="D294" s="28">
        <v>800</v>
      </c>
      <c r="E294" s="28">
        <v>800</v>
      </c>
      <c r="F294" s="28">
        <v>4833</v>
      </c>
      <c r="G294" s="28">
        <v>3213</v>
      </c>
      <c r="H294" s="28">
        <v>6000</v>
      </c>
      <c r="I294" s="28">
        <v>8506</v>
      </c>
      <c r="J294" s="28">
        <v>8000</v>
      </c>
      <c r="K294" s="28">
        <v>8509</v>
      </c>
      <c r="L294" s="28">
        <v>9500</v>
      </c>
      <c r="M294" s="28">
        <v>6994</v>
      </c>
      <c r="N294" s="28">
        <v>9800</v>
      </c>
      <c r="O294" s="28">
        <v>8502</v>
      </c>
      <c r="P294" s="28">
        <v>10100</v>
      </c>
      <c r="Q294" s="28">
        <v>6864</v>
      </c>
      <c r="R294" s="28">
        <v>10500</v>
      </c>
      <c r="S294" s="28">
        <v>8495</v>
      </c>
      <c r="T294" s="28">
        <v>10800</v>
      </c>
      <c r="U294" s="28">
        <v>9541</v>
      </c>
      <c r="V294" s="28">
        <v>10800</v>
      </c>
      <c r="W294" s="28">
        <v>8775</v>
      </c>
      <c r="X294" s="28">
        <v>11000</v>
      </c>
      <c r="Y294" s="28">
        <v>9727</v>
      </c>
      <c r="Z294" s="28">
        <v>11000</v>
      </c>
      <c r="AA294" s="28">
        <v>11000</v>
      </c>
      <c r="AB294" s="28">
        <v>11700</v>
      </c>
      <c r="AC294" s="16">
        <f aca="true" t="shared" si="176" ref="AC294:AC307">SUM(AB294-Z294)</f>
        <v>700</v>
      </c>
      <c r="AD294" s="31">
        <f aca="true" t="shared" si="177" ref="AD294:AD308">SUM(AC294/Z294)</f>
        <v>0.06363636363636363</v>
      </c>
    </row>
    <row r="295" spans="1:30" ht="12" customHeight="1">
      <c r="A295" s="25">
        <v>1020</v>
      </c>
      <c r="B295" s="26" t="s">
        <v>95</v>
      </c>
      <c r="C295" s="28">
        <v>0</v>
      </c>
      <c r="D295" s="28">
        <v>61</v>
      </c>
      <c r="E295" s="28"/>
      <c r="F295" s="28">
        <v>370</v>
      </c>
      <c r="G295" s="28">
        <v>91</v>
      </c>
      <c r="H295" s="28">
        <v>410</v>
      </c>
      <c r="I295" s="28">
        <v>637</v>
      </c>
      <c r="J295" s="28">
        <v>612</v>
      </c>
      <c r="K295" s="28">
        <v>682</v>
      </c>
      <c r="L295" s="28">
        <v>727</v>
      </c>
      <c r="M295" s="28">
        <v>177</v>
      </c>
      <c r="N295" s="28">
        <v>750</v>
      </c>
      <c r="O295" s="28">
        <v>212</v>
      </c>
      <c r="P295" s="28">
        <v>750</v>
      </c>
      <c r="Q295" s="28">
        <v>171</v>
      </c>
      <c r="R295" s="28">
        <v>800</v>
      </c>
      <c r="S295" s="28">
        <v>69</v>
      </c>
      <c r="T295" s="28">
        <v>865</v>
      </c>
      <c r="U295" s="28">
        <v>86</v>
      </c>
      <c r="V295" s="28">
        <v>865</v>
      </c>
      <c r="W295" s="28">
        <v>118</v>
      </c>
      <c r="X295" s="28">
        <v>865</v>
      </c>
      <c r="Y295" s="28">
        <v>866</v>
      </c>
      <c r="Z295" s="28">
        <v>865</v>
      </c>
      <c r="AA295" s="28">
        <v>865</v>
      </c>
      <c r="AB295" s="28">
        <v>903</v>
      </c>
      <c r="AC295" s="16">
        <f t="shared" si="176"/>
        <v>38</v>
      </c>
      <c r="AD295" s="31">
        <f t="shared" si="177"/>
        <v>0.04393063583815029</v>
      </c>
    </row>
    <row r="296" spans="1:30" s="33" customFormat="1" ht="12" customHeight="1">
      <c r="A296" s="32"/>
      <c r="B296" s="26" t="s">
        <v>133</v>
      </c>
      <c r="C296" s="4">
        <f>SUM(C294:C295)</f>
        <v>750</v>
      </c>
      <c r="D296" s="4">
        <f>SUM(D294:D295)</f>
        <v>861</v>
      </c>
      <c r="E296" s="5">
        <v>800</v>
      </c>
      <c r="F296" s="4">
        <f aca="true" t="shared" si="178" ref="F296:Q296">SUM(F294:F295)</f>
        <v>5203</v>
      </c>
      <c r="G296" s="4">
        <f t="shared" si="178"/>
        <v>3304</v>
      </c>
      <c r="H296" s="4">
        <f t="shared" si="178"/>
        <v>6410</v>
      </c>
      <c r="I296" s="4">
        <f t="shared" si="178"/>
        <v>9143</v>
      </c>
      <c r="J296" s="4">
        <f t="shared" si="178"/>
        <v>8612</v>
      </c>
      <c r="K296" s="4">
        <f t="shared" si="178"/>
        <v>9191</v>
      </c>
      <c r="L296" s="4">
        <f t="shared" si="178"/>
        <v>10227</v>
      </c>
      <c r="M296" s="4">
        <f t="shared" si="178"/>
        <v>7171</v>
      </c>
      <c r="N296" s="4">
        <f t="shared" si="178"/>
        <v>10550</v>
      </c>
      <c r="O296" s="4">
        <f t="shared" si="178"/>
        <v>8714</v>
      </c>
      <c r="P296" s="4">
        <f t="shared" si="178"/>
        <v>10850</v>
      </c>
      <c r="Q296" s="4">
        <f t="shared" si="178"/>
        <v>7035</v>
      </c>
      <c r="R296" s="4">
        <f>SUM(R294:R295)</f>
        <v>11300</v>
      </c>
      <c r="S296" s="4">
        <f>SUM(S294:S295)</f>
        <v>8564</v>
      </c>
      <c r="T296" s="4">
        <v>11665</v>
      </c>
      <c r="U296" s="4">
        <f>SUM(U294:U295)</f>
        <v>9627</v>
      </c>
      <c r="V296" s="4">
        <f>SUM(V294:V295)</f>
        <v>11665</v>
      </c>
      <c r="W296" s="4">
        <f>SUM(W294:W295)</f>
        <v>8893</v>
      </c>
      <c r="X296" s="4">
        <v>11865</v>
      </c>
      <c r="Y296" s="4">
        <v>11865</v>
      </c>
      <c r="Z296" s="4">
        <v>11865</v>
      </c>
      <c r="AA296" s="4">
        <v>11865</v>
      </c>
      <c r="AB296" s="4">
        <f>SUM(AB294:AB295)</f>
        <v>12603</v>
      </c>
      <c r="AC296" s="21">
        <f t="shared" si="176"/>
        <v>738</v>
      </c>
      <c r="AD296" s="34">
        <f t="shared" si="177"/>
        <v>0.06219974715549937</v>
      </c>
    </row>
    <row r="297" spans="1:30" ht="12" customHeight="1">
      <c r="A297" s="25">
        <v>2000</v>
      </c>
      <c r="B297" s="26" t="s">
        <v>207</v>
      </c>
      <c r="C297" s="28">
        <v>190</v>
      </c>
      <c r="D297" s="28">
        <v>230</v>
      </c>
      <c r="E297" s="28">
        <v>119</v>
      </c>
      <c r="F297" s="28">
        <v>240</v>
      </c>
      <c r="G297" s="28">
        <v>198</v>
      </c>
      <c r="H297" s="28">
        <v>240</v>
      </c>
      <c r="I297" s="28">
        <v>49</v>
      </c>
      <c r="J297" s="28">
        <v>200</v>
      </c>
      <c r="K297" s="28">
        <v>156</v>
      </c>
      <c r="L297" s="28">
        <v>200</v>
      </c>
      <c r="M297" s="28">
        <v>196</v>
      </c>
      <c r="N297" s="28">
        <v>200</v>
      </c>
      <c r="O297" s="28">
        <v>211</v>
      </c>
      <c r="P297" s="28">
        <v>215</v>
      </c>
      <c r="Q297" s="28">
        <v>166</v>
      </c>
      <c r="R297" s="28">
        <v>215</v>
      </c>
      <c r="S297" s="28">
        <v>176</v>
      </c>
      <c r="T297" s="28">
        <v>300</v>
      </c>
      <c r="U297" s="28">
        <v>85</v>
      </c>
      <c r="V297" s="28">
        <v>0</v>
      </c>
      <c r="W297" s="28">
        <v>0</v>
      </c>
      <c r="X297" s="28">
        <f>SUM(W297-U297)</f>
        <v>-85</v>
      </c>
      <c r="Y297" s="28">
        <v>0</v>
      </c>
      <c r="Z297" s="28">
        <v>200</v>
      </c>
      <c r="AA297" s="28">
        <v>200</v>
      </c>
      <c r="AB297" s="28">
        <v>200</v>
      </c>
      <c r="AC297" s="16">
        <f t="shared" si="176"/>
        <v>0</v>
      </c>
      <c r="AD297" s="31">
        <f t="shared" si="177"/>
        <v>0</v>
      </c>
    </row>
    <row r="298" spans="1:30" ht="12" customHeight="1">
      <c r="A298" s="25">
        <v>2008</v>
      </c>
      <c r="B298" s="26" t="s">
        <v>105</v>
      </c>
      <c r="C298" s="28">
        <v>835</v>
      </c>
      <c r="D298" s="28">
        <v>1000</v>
      </c>
      <c r="E298" s="28">
        <v>398</v>
      </c>
      <c r="F298" s="28">
        <v>1000</v>
      </c>
      <c r="G298" s="28">
        <v>715</v>
      </c>
      <c r="H298" s="28">
        <v>1000</v>
      </c>
      <c r="I298" s="28">
        <v>321</v>
      </c>
      <c r="J298" s="28">
        <v>1000</v>
      </c>
      <c r="K298" s="28">
        <v>841</v>
      </c>
      <c r="L298" s="28">
        <v>1000</v>
      </c>
      <c r="M298" s="28">
        <v>410</v>
      </c>
      <c r="N298" s="28">
        <v>1000</v>
      </c>
      <c r="O298" s="28">
        <v>561</v>
      </c>
      <c r="P298" s="28">
        <v>1100</v>
      </c>
      <c r="Q298" s="28">
        <v>1130</v>
      </c>
      <c r="R298" s="28">
        <v>1100</v>
      </c>
      <c r="S298" s="28">
        <v>747</v>
      </c>
      <c r="T298" s="28">
        <v>1200</v>
      </c>
      <c r="U298" s="28">
        <v>830</v>
      </c>
      <c r="V298" s="28">
        <v>1200</v>
      </c>
      <c r="W298" s="28">
        <v>593</v>
      </c>
      <c r="X298" s="28">
        <v>1200</v>
      </c>
      <c r="Y298" s="28">
        <v>285</v>
      </c>
      <c r="Z298" s="28">
        <v>1200</v>
      </c>
      <c r="AA298" s="28">
        <v>1200</v>
      </c>
      <c r="AB298" s="28">
        <v>1200</v>
      </c>
      <c r="AC298" s="16">
        <f t="shared" si="176"/>
        <v>0</v>
      </c>
      <c r="AD298" s="31">
        <f t="shared" si="177"/>
        <v>0</v>
      </c>
    </row>
    <row r="299" spans="1:30" ht="12" customHeight="1">
      <c r="A299" s="25">
        <v>2032</v>
      </c>
      <c r="B299" s="26" t="s">
        <v>195</v>
      </c>
      <c r="C299" s="28">
        <v>507</v>
      </c>
      <c r="D299" s="28">
        <v>1000</v>
      </c>
      <c r="E299" s="28">
        <v>1158</v>
      </c>
      <c r="F299" s="28">
        <v>1000</v>
      </c>
      <c r="G299" s="28">
        <v>811</v>
      </c>
      <c r="H299" s="28">
        <v>1000</v>
      </c>
      <c r="I299" s="28">
        <v>1435</v>
      </c>
      <c r="J299" s="28">
        <v>1000</v>
      </c>
      <c r="K299" s="28">
        <v>691</v>
      </c>
      <c r="L299" s="28">
        <v>2000</v>
      </c>
      <c r="M299" s="28">
        <v>1716</v>
      </c>
      <c r="N299" s="28">
        <v>2000</v>
      </c>
      <c r="O299" s="28">
        <v>1554</v>
      </c>
      <c r="P299" s="28">
        <v>2000</v>
      </c>
      <c r="Q299" s="28">
        <v>1348</v>
      </c>
      <c r="R299" s="28">
        <v>2000</v>
      </c>
      <c r="S299" s="28">
        <v>1014</v>
      </c>
      <c r="T299" s="28">
        <v>2000</v>
      </c>
      <c r="U299" s="28">
        <v>1012</v>
      </c>
      <c r="V299" s="28">
        <v>2000</v>
      </c>
      <c r="W299" s="28">
        <v>1513</v>
      </c>
      <c r="X299" s="28">
        <v>2000</v>
      </c>
      <c r="Y299" s="28">
        <v>1384</v>
      </c>
      <c r="Z299" s="28">
        <v>2000</v>
      </c>
      <c r="AA299" s="28">
        <v>2000</v>
      </c>
      <c r="AB299" s="28">
        <v>2000</v>
      </c>
      <c r="AC299" s="16">
        <f t="shared" si="176"/>
        <v>0</v>
      </c>
      <c r="AD299" s="31">
        <f t="shared" si="177"/>
        <v>0</v>
      </c>
    </row>
    <row r="300" spans="1:30" ht="12" customHeight="1">
      <c r="A300" s="25">
        <v>2033</v>
      </c>
      <c r="B300" s="26" t="s">
        <v>196</v>
      </c>
      <c r="C300" s="28">
        <v>3799</v>
      </c>
      <c r="D300" s="28">
        <v>3000</v>
      </c>
      <c r="E300" s="28">
        <v>3128</v>
      </c>
      <c r="F300" s="28">
        <v>3000</v>
      </c>
      <c r="G300" s="28">
        <v>2885</v>
      </c>
      <c r="H300" s="28">
        <v>3000</v>
      </c>
      <c r="I300" s="28">
        <v>2861</v>
      </c>
      <c r="J300" s="28">
        <v>3000</v>
      </c>
      <c r="K300" s="28">
        <v>2421</v>
      </c>
      <c r="L300" s="28">
        <v>2500</v>
      </c>
      <c r="M300" s="28">
        <v>1969</v>
      </c>
      <c r="N300" s="28">
        <v>2700</v>
      </c>
      <c r="O300" s="28">
        <v>933</v>
      </c>
      <c r="P300" s="28">
        <v>2700</v>
      </c>
      <c r="Q300" s="28">
        <v>2703</v>
      </c>
      <c r="R300" s="28">
        <v>2800</v>
      </c>
      <c r="S300" s="28">
        <v>3167</v>
      </c>
      <c r="T300" s="28">
        <v>2800</v>
      </c>
      <c r="U300" s="28">
        <v>2416</v>
      </c>
      <c r="V300" s="28">
        <v>2800</v>
      </c>
      <c r="W300" s="28">
        <v>1869</v>
      </c>
      <c r="X300" s="28">
        <v>2800</v>
      </c>
      <c r="Y300" s="28">
        <v>2567</v>
      </c>
      <c r="Z300" s="28">
        <v>3000</v>
      </c>
      <c r="AA300" s="28">
        <v>3000</v>
      </c>
      <c r="AB300" s="28">
        <v>3000</v>
      </c>
      <c r="AC300" s="16">
        <f t="shared" si="176"/>
        <v>0</v>
      </c>
      <c r="AD300" s="31">
        <f t="shared" si="177"/>
        <v>0</v>
      </c>
    </row>
    <row r="301" spans="1:30" ht="12" customHeight="1">
      <c r="A301" s="25">
        <v>2034</v>
      </c>
      <c r="B301" s="26" t="s">
        <v>112</v>
      </c>
      <c r="C301" s="28">
        <v>337</v>
      </c>
      <c r="D301" s="28">
        <v>500</v>
      </c>
      <c r="E301" s="28">
        <v>89</v>
      </c>
      <c r="F301" s="28">
        <v>500</v>
      </c>
      <c r="G301" s="28">
        <v>273</v>
      </c>
      <c r="H301" s="28">
        <v>500</v>
      </c>
      <c r="I301" s="28">
        <v>75</v>
      </c>
      <c r="J301" s="28">
        <v>500</v>
      </c>
      <c r="K301" s="28">
        <v>129</v>
      </c>
      <c r="L301" s="28">
        <v>500</v>
      </c>
      <c r="M301" s="28">
        <v>290</v>
      </c>
      <c r="N301" s="28">
        <v>600</v>
      </c>
      <c r="O301" s="28">
        <v>176</v>
      </c>
      <c r="P301" s="28">
        <v>600</v>
      </c>
      <c r="Q301" s="28">
        <v>554</v>
      </c>
      <c r="R301" s="28">
        <v>700</v>
      </c>
      <c r="S301" s="28">
        <v>397</v>
      </c>
      <c r="T301" s="28">
        <v>800</v>
      </c>
      <c r="U301" s="28">
        <v>145</v>
      </c>
      <c r="V301" s="28">
        <v>800</v>
      </c>
      <c r="W301" s="28">
        <v>251</v>
      </c>
      <c r="X301" s="28">
        <v>1100</v>
      </c>
      <c r="Y301" s="28">
        <v>489</v>
      </c>
      <c r="Z301" s="28">
        <v>1200</v>
      </c>
      <c r="AA301" s="28">
        <v>1200</v>
      </c>
      <c r="AB301" s="28">
        <v>1200</v>
      </c>
      <c r="AC301" s="16">
        <f t="shared" si="176"/>
        <v>0</v>
      </c>
      <c r="AD301" s="31">
        <f t="shared" si="177"/>
        <v>0</v>
      </c>
    </row>
    <row r="302" spans="1:30" ht="12" customHeight="1">
      <c r="A302" s="25">
        <v>2071</v>
      </c>
      <c r="B302" s="26" t="s">
        <v>119</v>
      </c>
      <c r="C302" s="28"/>
      <c r="E302" s="28"/>
      <c r="F302" s="28">
        <v>1500</v>
      </c>
      <c r="G302" s="28">
        <v>0</v>
      </c>
      <c r="H302" s="28">
        <v>1000</v>
      </c>
      <c r="I302" s="28">
        <v>0</v>
      </c>
      <c r="J302" s="28">
        <v>1000</v>
      </c>
      <c r="K302" s="28">
        <v>471</v>
      </c>
      <c r="L302" s="28">
        <v>1000</v>
      </c>
      <c r="M302" s="28">
        <v>0</v>
      </c>
      <c r="N302" s="28">
        <v>1000</v>
      </c>
      <c r="O302" s="28">
        <v>31</v>
      </c>
      <c r="P302" s="28">
        <v>1000</v>
      </c>
      <c r="Q302" s="28">
        <v>0</v>
      </c>
      <c r="R302" s="28">
        <v>750</v>
      </c>
      <c r="S302" s="28">
        <v>90</v>
      </c>
      <c r="T302" s="28">
        <v>1000</v>
      </c>
      <c r="U302" s="28">
        <v>0</v>
      </c>
      <c r="V302" s="28">
        <v>1000</v>
      </c>
      <c r="W302" s="28">
        <v>0</v>
      </c>
      <c r="X302" s="28">
        <v>800</v>
      </c>
      <c r="Y302" s="28">
        <v>0</v>
      </c>
      <c r="Z302" s="28">
        <v>800</v>
      </c>
      <c r="AA302" s="28">
        <v>800</v>
      </c>
      <c r="AB302" s="28">
        <v>800</v>
      </c>
      <c r="AC302" s="16">
        <f t="shared" si="176"/>
        <v>0</v>
      </c>
      <c r="AD302" s="31">
        <f t="shared" si="177"/>
        <v>0</v>
      </c>
    </row>
    <row r="303" spans="1:30" ht="12" customHeight="1">
      <c r="A303" s="25">
        <v>3002</v>
      </c>
      <c r="B303" s="26" t="s">
        <v>199</v>
      </c>
      <c r="C303" s="28">
        <v>150</v>
      </c>
      <c r="D303" s="28">
        <v>250</v>
      </c>
      <c r="E303" s="28">
        <v>17</v>
      </c>
      <c r="F303" s="28">
        <v>250</v>
      </c>
      <c r="G303" s="28">
        <v>0</v>
      </c>
      <c r="H303" s="28">
        <v>250</v>
      </c>
      <c r="I303" s="28">
        <v>127</v>
      </c>
      <c r="J303" s="28">
        <v>250</v>
      </c>
      <c r="K303" s="28">
        <v>90</v>
      </c>
      <c r="L303" s="28">
        <v>250</v>
      </c>
      <c r="M303" s="28">
        <v>176</v>
      </c>
      <c r="N303" s="28">
        <v>345</v>
      </c>
      <c r="O303" s="28">
        <v>0</v>
      </c>
      <c r="P303" s="28">
        <v>400</v>
      </c>
      <c r="Q303" s="28">
        <v>14</v>
      </c>
      <c r="R303" s="28">
        <v>400</v>
      </c>
      <c r="S303" s="28">
        <v>467</v>
      </c>
      <c r="T303" s="28">
        <v>600</v>
      </c>
      <c r="U303" s="28">
        <v>249</v>
      </c>
      <c r="V303" s="28">
        <v>600</v>
      </c>
      <c r="W303" s="28">
        <v>0</v>
      </c>
      <c r="X303" s="28">
        <v>500</v>
      </c>
      <c r="Y303" s="28">
        <v>0</v>
      </c>
      <c r="Z303" s="28">
        <v>542</v>
      </c>
      <c r="AA303" s="28">
        <v>542</v>
      </c>
      <c r="AB303" s="28">
        <v>500</v>
      </c>
      <c r="AC303" s="16">
        <f t="shared" si="176"/>
        <v>-42</v>
      </c>
      <c r="AD303" s="31">
        <f t="shared" si="177"/>
        <v>-0.07749077490774908</v>
      </c>
    </row>
    <row r="304" spans="1:30" ht="12" customHeight="1">
      <c r="A304" s="25">
        <v>3004</v>
      </c>
      <c r="B304" s="26" t="s">
        <v>111</v>
      </c>
      <c r="C304" s="28"/>
      <c r="D304" s="28">
        <v>1000</v>
      </c>
      <c r="E304" s="28">
        <v>1000</v>
      </c>
      <c r="F304" s="28">
        <v>500</v>
      </c>
      <c r="G304" s="28">
        <v>544</v>
      </c>
      <c r="H304" s="28">
        <v>750</v>
      </c>
      <c r="I304" s="28">
        <v>364</v>
      </c>
      <c r="J304" s="28">
        <v>750</v>
      </c>
      <c r="K304" s="28">
        <v>449</v>
      </c>
      <c r="L304" s="28">
        <v>750</v>
      </c>
      <c r="M304" s="28">
        <v>110</v>
      </c>
      <c r="N304" s="28">
        <v>750</v>
      </c>
      <c r="O304" s="28">
        <v>703</v>
      </c>
      <c r="P304" s="28">
        <v>750</v>
      </c>
      <c r="Q304" s="28">
        <v>871</v>
      </c>
      <c r="R304" s="28">
        <v>860</v>
      </c>
      <c r="S304" s="28">
        <v>457</v>
      </c>
      <c r="T304" s="28">
        <v>1800</v>
      </c>
      <c r="U304" s="28">
        <v>1136</v>
      </c>
      <c r="V304" s="28">
        <v>1800</v>
      </c>
      <c r="W304" s="28">
        <v>826</v>
      </c>
      <c r="X304" s="28">
        <v>1800</v>
      </c>
      <c r="Y304" s="28">
        <v>664</v>
      </c>
      <c r="Z304" s="28">
        <v>1800</v>
      </c>
      <c r="AA304" s="28">
        <v>1800</v>
      </c>
      <c r="AB304" s="28">
        <v>1800</v>
      </c>
      <c r="AC304" s="16">
        <f t="shared" si="176"/>
        <v>0</v>
      </c>
      <c r="AD304" s="31">
        <f t="shared" si="177"/>
        <v>0</v>
      </c>
    </row>
    <row r="305" spans="1:30" s="33" customFormat="1" ht="12" customHeight="1">
      <c r="A305" s="25">
        <v>3006</v>
      </c>
      <c r="B305" s="26" t="s">
        <v>148</v>
      </c>
      <c r="C305" s="28">
        <v>464</v>
      </c>
      <c r="D305" s="28">
        <v>500</v>
      </c>
      <c r="E305" s="28">
        <v>489</v>
      </c>
      <c r="F305" s="28">
        <v>600</v>
      </c>
      <c r="G305" s="28">
        <v>575</v>
      </c>
      <c r="H305" s="28">
        <v>600</v>
      </c>
      <c r="I305" s="28">
        <v>595</v>
      </c>
      <c r="J305" s="28">
        <v>600</v>
      </c>
      <c r="K305" s="28">
        <v>600</v>
      </c>
      <c r="L305" s="28">
        <v>600</v>
      </c>
      <c r="M305" s="28">
        <v>583</v>
      </c>
      <c r="N305" s="28">
        <v>600</v>
      </c>
      <c r="O305" s="28">
        <v>599</v>
      </c>
      <c r="P305" s="28">
        <v>700</v>
      </c>
      <c r="Q305" s="28">
        <v>697</v>
      </c>
      <c r="R305" s="28">
        <v>700</v>
      </c>
      <c r="S305" s="28">
        <v>756</v>
      </c>
      <c r="T305" s="28">
        <v>800</v>
      </c>
      <c r="U305" s="28">
        <v>894</v>
      </c>
      <c r="V305" s="28">
        <v>600</v>
      </c>
      <c r="W305" s="28">
        <v>230</v>
      </c>
      <c r="X305" s="28">
        <v>600</v>
      </c>
      <c r="Y305" s="28">
        <v>406</v>
      </c>
      <c r="Z305" s="28">
        <v>600</v>
      </c>
      <c r="AA305" s="28">
        <v>600</v>
      </c>
      <c r="AB305" s="28">
        <v>800</v>
      </c>
      <c r="AC305" s="16">
        <f t="shared" si="176"/>
        <v>200</v>
      </c>
      <c r="AD305" s="31">
        <f t="shared" si="177"/>
        <v>0.3333333333333333</v>
      </c>
    </row>
    <row r="306" spans="1:30" s="33" customFormat="1" ht="12" customHeight="1">
      <c r="A306" s="25">
        <v>4001</v>
      </c>
      <c r="B306" s="26" t="s">
        <v>126</v>
      </c>
      <c r="C306" s="28">
        <v>471</v>
      </c>
      <c r="D306" s="28">
        <v>3000</v>
      </c>
      <c r="E306" s="28">
        <v>2605</v>
      </c>
      <c r="F306" s="28">
        <v>2000</v>
      </c>
      <c r="G306" s="28">
        <v>2441</v>
      </c>
      <c r="H306" s="28">
        <v>2000</v>
      </c>
      <c r="I306" s="28">
        <v>1683</v>
      </c>
      <c r="J306" s="28">
        <v>2500</v>
      </c>
      <c r="K306" s="28">
        <v>2218</v>
      </c>
      <c r="L306" s="28">
        <v>2000</v>
      </c>
      <c r="M306" s="28">
        <v>1899</v>
      </c>
      <c r="N306" s="28">
        <v>2000</v>
      </c>
      <c r="O306" s="28">
        <v>1449</v>
      </c>
      <c r="P306" s="28">
        <v>2000</v>
      </c>
      <c r="Q306" s="28">
        <v>772</v>
      </c>
      <c r="R306" s="28">
        <v>2638</v>
      </c>
      <c r="S306" s="28">
        <v>0</v>
      </c>
      <c r="T306" s="28">
        <v>1100</v>
      </c>
      <c r="U306" s="28">
        <v>1150</v>
      </c>
      <c r="V306" s="28">
        <v>1100</v>
      </c>
      <c r="W306" s="28">
        <v>0</v>
      </c>
      <c r="X306" s="28">
        <v>1100</v>
      </c>
      <c r="Y306" s="28">
        <v>0</v>
      </c>
      <c r="Z306" s="28">
        <v>1100</v>
      </c>
      <c r="AA306" s="28">
        <v>1100</v>
      </c>
      <c r="AB306" s="28">
        <v>0</v>
      </c>
      <c r="AC306" s="16">
        <f t="shared" si="176"/>
        <v>-1100</v>
      </c>
      <c r="AD306" s="31">
        <f t="shared" si="177"/>
        <v>-1</v>
      </c>
    </row>
    <row r="307" spans="1:30" s="33" customFormat="1" ht="12" customHeight="1">
      <c r="A307" s="32"/>
      <c r="B307" s="26" t="s">
        <v>141</v>
      </c>
      <c r="C307" s="4">
        <f aca="true" t="shared" si="179" ref="C307:Y307">SUM(C297:C306)</f>
        <v>6753</v>
      </c>
      <c r="D307" s="4">
        <f t="shared" si="179"/>
        <v>10480</v>
      </c>
      <c r="E307" s="4">
        <f t="shared" si="179"/>
        <v>9003</v>
      </c>
      <c r="F307" s="4">
        <f t="shared" si="179"/>
        <v>10590</v>
      </c>
      <c r="G307" s="4">
        <f t="shared" si="179"/>
        <v>8442</v>
      </c>
      <c r="H307" s="4">
        <f t="shared" si="179"/>
        <v>10340</v>
      </c>
      <c r="I307" s="4">
        <f t="shared" si="179"/>
        <v>7510</v>
      </c>
      <c r="J307" s="4">
        <f t="shared" si="179"/>
        <v>10800</v>
      </c>
      <c r="K307" s="4">
        <f t="shared" si="179"/>
        <v>8066</v>
      </c>
      <c r="L307" s="4">
        <f t="shared" si="179"/>
        <v>10800</v>
      </c>
      <c r="M307" s="4">
        <f t="shared" si="179"/>
        <v>7349</v>
      </c>
      <c r="N307" s="4">
        <f t="shared" si="179"/>
        <v>11195</v>
      </c>
      <c r="O307" s="4">
        <f t="shared" si="179"/>
        <v>6217</v>
      </c>
      <c r="P307" s="4">
        <f t="shared" si="179"/>
        <v>11465</v>
      </c>
      <c r="Q307" s="4">
        <f t="shared" si="179"/>
        <v>8255</v>
      </c>
      <c r="R307" s="4">
        <f t="shared" si="179"/>
        <v>12163</v>
      </c>
      <c r="S307" s="4">
        <f t="shared" si="179"/>
        <v>7271</v>
      </c>
      <c r="T307" s="4">
        <f t="shared" si="179"/>
        <v>12400</v>
      </c>
      <c r="U307" s="4">
        <f t="shared" si="179"/>
        <v>7917</v>
      </c>
      <c r="V307" s="4">
        <f t="shared" si="179"/>
        <v>11900</v>
      </c>
      <c r="W307" s="4">
        <f t="shared" si="179"/>
        <v>5282</v>
      </c>
      <c r="X307" s="4">
        <f t="shared" si="179"/>
        <v>11815</v>
      </c>
      <c r="Y307" s="4">
        <f t="shared" si="179"/>
        <v>5795</v>
      </c>
      <c r="Z307" s="4">
        <f>SUM(Z297:Z306)</f>
        <v>12442</v>
      </c>
      <c r="AA307" s="4">
        <f>SUM(AA297:AA306)</f>
        <v>12442</v>
      </c>
      <c r="AB307" s="4">
        <f>SUM(AB297:AB306)</f>
        <v>11500</v>
      </c>
      <c r="AC307" s="21">
        <f t="shared" si="176"/>
        <v>-942</v>
      </c>
      <c r="AD307" s="34">
        <f t="shared" si="177"/>
        <v>-0.07571130043401382</v>
      </c>
    </row>
    <row r="308" spans="1:30" s="33" customFormat="1" ht="12" customHeight="1">
      <c r="A308" s="32">
        <v>225</v>
      </c>
      <c r="B308" s="26" t="s">
        <v>64</v>
      </c>
      <c r="C308" s="4">
        <f aca="true" t="shared" si="180" ref="C308:Y308">SUM(C296+C307)</f>
        <v>7503</v>
      </c>
      <c r="D308" s="4">
        <f t="shared" si="180"/>
        <v>11341</v>
      </c>
      <c r="E308" s="4">
        <f t="shared" si="180"/>
        <v>9803</v>
      </c>
      <c r="F308" s="4">
        <f t="shared" si="180"/>
        <v>15793</v>
      </c>
      <c r="G308" s="4">
        <f t="shared" si="180"/>
        <v>11746</v>
      </c>
      <c r="H308" s="4">
        <f t="shared" si="180"/>
        <v>16750</v>
      </c>
      <c r="I308" s="4">
        <f t="shared" si="180"/>
        <v>16653</v>
      </c>
      <c r="J308" s="4">
        <f t="shared" si="180"/>
        <v>19412</v>
      </c>
      <c r="K308" s="4">
        <f t="shared" si="180"/>
        <v>17257</v>
      </c>
      <c r="L308" s="4">
        <f t="shared" si="180"/>
        <v>21027</v>
      </c>
      <c r="M308" s="4">
        <f t="shared" si="180"/>
        <v>14520</v>
      </c>
      <c r="N308" s="4">
        <f t="shared" si="180"/>
        <v>21745</v>
      </c>
      <c r="O308" s="4">
        <f t="shared" si="180"/>
        <v>14931</v>
      </c>
      <c r="P308" s="4">
        <f t="shared" si="180"/>
        <v>22315</v>
      </c>
      <c r="Q308" s="4">
        <f t="shared" si="180"/>
        <v>15290</v>
      </c>
      <c r="R308" s="4">
        <f t="shared" si="180"/>
        <v>23463</v>
      </c>
      <c r="S308" s="4">
        <f t="shared" si="180"/>
        <v>15835</v>
      </c>
      <c r="T308" s="4">
        <f t="shared" si="180"/>
        <v>24065</v>
      </c>
      <c r="U308" s="4">
        <f t="shared" si="180"/>
        <v>17544</v>
      </c>
      <c r="V308" s="4">
        <f t="shared" si="180"/>
        <v>23565</v>
      </c>
      <c r="W308" s="4">
        <f t="shared" si="180"/>
        <v>14175</v>
      </c>
      <c r="X308" s="4">
        <f t="shared" si="180"/>
        <v>23680</v>
      </c>
      <c r="Y308" s="4">
        <f t="shared" si="180"/>
        <v>17660</v>
      </c>
      <c r="Z308" s="4">
        <f>SUM(Z296+Z307)</f>
        <v>24307</v>
      </c>
      <c r="AA308" s="4">
        <f>SUM(AA296+AA307)</f>
        <v>24307</v>
      </c>
      <c r="AB308" s="4">
        <f>SUM(AB296+AB307)</f>
        <v>24103</v>
      </c>
      <c r="AC308" s="4">
        <f>SUM(AC296+AC307)</f>
        <v>-204</v>
      </c>
      <c r="AD308" s="34">
        <f t="shared" si="177"/>
        <v>-0.008392644094293826</v>
      </c>
    </row>
    <row r="309" spans="1:30" ht="12" customHeight="1">
      <c r="A309" s="3">
        <v>230</v>
      </c>
      <c r="B309" s="30" t="s">
        <v>65</v>
      </c>
      <c r="C309" s="3" t="s">
        <v>1</v>
      </c>
      <c r="D309" s="53" t="s">
        <v>2</v>
      </c>
      <c r="E309" s="53" t="s">
        <v>1</v>
      </c>
      <c r="F309" s="53" t="s">
        <v>2</v>
      </c>
      <c r="G309" s="53" t="s">
        <v>1</v>
      </c>
      <c r="H309" s="53" t="s">
        <v>2</v>
      </c>
      <c r="I309" s="53" t="s">
        <v>1</v>
      </c>
      <c r="J309" s="53" t="s">
        <v>2</v>
      </c>
      <c r="K309" s="53" t="s">
        <v>1</v>
      </c>
      <c r="L309" s="53" t="s">
        <v>2</v>
      </c>
      <c r="M309" s="53" t="s">
        <v>1</v>
      </c>
      <c r="N309" s="53" t="s">
        <v>2</v>
      </c>
      <c r="O309" s="53" t="s">
        <v>1</v>
      </c>
      <c r="P309" s="53" t="s">
        <v>2</v>
      </c>
      <c r="Q309" s="53" t="s">
        <v>42</v>
      </c>
      <c r="R309" s="53" t="s">
        <v>2</v>
      </c>
      <c r="S309" s="6" t="s">
        <v>1</v>
      </c>
      <c r="T309" s="6" t="s">
        <v>2</v>
      </c>
      <c r="U309" s="6" t="s">
        <v>42</v>
      </c>
      <c r="V309" s="6" t="s">
        <v>2</v>
      </c>
      <c r="W309" s="6" t="s">
        <v>1</v>
      </c>
      <c r="X309" s="6" t="s">
        <v>2</v>
      </c>
      <c r="Y309" s="6" t="s">
        <v>1</v>
      </c>
      <c r="Z309" s="6" t="s">
        <v>2</v>
      </c>
      <c r="AA309" s="6" t="s">
        <v>43</v>
      </c>
      <c r="AB309" s="6" t="s">
        <v>2</v>
      </c>
      <c r="AC309" s="6" t="s">
        <v>3</v>
      </c>
      <c r="AD309" s="7" t="s">
        <v>4</v>
      </c>
    </row>
    <row r="310" spans="1:30" ht="12" customHeight="1">
      <c r="A310" s="3"/>
      <c r="B310" s="30"/>
      <c r="C310" s="3" t="s">
        <v>5</v>
      </c>
      <c r="D310" s="53" t="s">
        <v>6</v>
      </c>
      <c r="E310" s="53" t="s">
        <v>6</v>
      </c>
      <c r="F310" s="53" t="s">
        <v>7</v>
      </c>
      <c r="G310" s="53" t="s">
        <v>7</v>
      </c>
      <c r="H310" s="53" t="s">
        <v>8</v>
      </c>
      <c r="I310" s="53" t="s">
        <v>8</v>
      </c>
      <c r="J310" s="53" t="s">
        <v>9</v>
      </c>
      <c r="K310" s="53" t="s">
        <v>9</v>
      </c>
      <c r="L310" s="53" t="s">
        <v>10</v>
      </c>
      <c r="M310" s="53" t="s">
        <v>10</v>
      </c>
      <c r="N310" s="53" t="s">
        <v>44</v>
      </c>
      <c r="O310" s="53" t="s">
        <v>11</v>
      </c>
      <c r="P310" s="53" t="s">
        <v>45</v>
      </c>
      <c r="Q310" s="53" t="s">
        <v>45</v>
      </c>
      <c r="R310" s="53" t="s">
        <v>46</v>
      </c>
      <c r="S310" s="6" t="s">
        <v>13</v>
      </c>
      <c r="T310" s="6" t="s">
        <v>14</v>
      </c>
      <c r="U310" s="6" t="s">
        <v>14</v>
      </c>
      <c r="V310" s="6" t="s">
        <v>15</v>
      </c>
      <c r="W310" s="6" t="s">
        <v>15</v>
      </c>
      <c r="X310" s="6" t="s">
        <v>16</v>
      </c>
      <c r="Y310" s="6" t="s">
        <v>16</v>
      </c>
      <c r="Z310" s="6" t="s">
        <v>17</v>
      </c>
      <c r="AA310" s="6" t="s">
        <v>17</v>
      </c>
      <c r="AB310" s="6" t="s">
        <v>402</v>
      </c>
      <c r="AC310" s="6" t="s">
        <v>400</v>
      </c>
      <c r="AD310" s="7" t="s">
        <v>400</v>
      </c>
    </row>
    <row r="311" spans="1:30" ht="12" customHeight="1">
      <c r="A311" s="25">
        <v>1001</v>
      </c>
      <c r="B311" s="26" t="s">
        <v>92</v>
      </c>
      <c r="C311" s="28">
        <v>49381</v>
      </c>
      <c r="D311" s="28">
        <v>50474</v>
      </c>
      <c r="E311" s="28">
        <v>51548</v>
      </c>
      <c r="F311" s="28">
        <v>53100</v>
      </c>
      <c r="G311" s="28">
        <v>53497</v>
      </c>
      <c r="H311" s="28">
        <v>55102</v>
      </c>
      <c r="I311" s="28">
        <v>55088</v>
      </c>
      <c r="J311" s="28">
        <v>56774</v>
      </c>
      <c r="K311" s="28">
        <v>57227</v>
      </c>
      <c r="L311" s="28">
        <v>58464</v>
      </c>
      <c r="M311" s="28">
        <v>58992</v>
      </c>
      <c r="N311" s="28">
        <v>63000</v>
      </c>
      <c r="O311" s="28">
        <v>65319</v>
      </c>
      <c r="P311" s="28">
        <v>67400</v>
      </c>
      <c r="Q311" s="28">
        <v>68546</v>
      </c>
      <c r="R311" s="28">
        <v>70100</v>
      </c>
      <c r="S311" s="28">
        <v>56978</v>
      </c>
      <c r="T311" s="28">
        <v>70000</v>
      </c>
      <c r="U311" s="28">
        <v>70290</v>
      </c>
      <c r="V311" s="28">
        <v>71400</v>
      </c>
      <c r="W311" s="28">
        <v>71379</v>
      </c>
      <c r="X311" s="28">
        <v>71400</v>
      </c>
      <c r="Y311" s="28">
        <v>71406</v>
      </c>
      <c r="Z311" s="28">
        <v>72828</v>
      </c>
      <c r="AA311" s="28">
        <v>72828</v>
      </c>
      <c r="AB311" s="28">
        <v>75000</v>
      </c>
      <c r="AC311" s="16">
        <f aca="true" t="shared" si="181" ref="AC311:AC329">SUM(AB311-Z311)</f>
        <v>2172</v>
      </c>
      <c r="AD311" s="31">
        <f aca="true" t="shared" si="182" ref="AD311:AD330">SUM(AC311/Z311)</f>
        <v>0.029823694183555776</v>
      </c>
    </row>
    <row r="312" spans="1:30" ht="12" customHeight="1">
      <c r="A312" s="25">
        <v>1002</v>
      </c>
      <c r="B312" s="26" t="s">
        <v>93</v>
      </c>
      <c r="C312" s="28">
        <v>47484</v>
      </c>
      <c r="D312" s="28">
        <v>71820</v>
      </c>
      <c r="E312" s="28">
        <v>57996</v>
      </c>
      <c r="F312" s="28">
        <v>69153</v>
      </c>
      <c r="G312" s="28">
        <v>73764</v>
      </c>
      <c r="H312" s="28">
        <v>72000</v>
      </c>
      <c r="I312" s="28">
        <v>66412</v>
      </c>
      <c r="J312" s="28">
        <v>75000</v>
      </c>
      <c r="K312" s="28">
        <v>63595</v>
      </c>
      <c r="L312" s="28">
        <v>82170</v>
      </c>
      <c r="M312" s="28">
        <v>77506</v>
      </c>
      <c r="N312" s="28">
        <v>85500</v>
      </c>
      <c r="O312" s="28">
        <v>87316</v>
      </c>
      <c r="P312" s="28">
        <v>87500</v>
      </c>
      <c r="Q312" s="28">
        <v>79334</v>
      </c>
      <c r="R312" s="28">
        <v>91000</v>
      </c>
      <c r="S312" s="28">
        <v>93562</v>
      </c>
      <c r="T312" s="28">
        <v>94000</v>
      </c>
      <c r="U312" s="28">
        <v>80923</v>
      </c>
      <c r="V312" s="28">
        <v>98000</v>
      </c>
      <c r="W312" s="28">
        <v>90870</v>
      </c>
      <c r="X312" s="28">
        <v>98000</v>
      </c>
      <c r="Y312" s="28">
        <v>101963</v>
      </c>
      <c r="Z312" s="28">
        <v>104000</v>
      </c>
      <c r="AA312" s="28">
        <v>104000</v>
      </c>
      <c r="AB312" s="28">
        <v>113200</v>
      </c>
      <c r="AC312" s="16">
        <f t="shared" si="181"/>
        <v>9200</v>
      </c>
      <c r="AD312" s="31">
        <f t="shared" si="182"/>
        <v>0.08846153846153847</v>
      </c>
    </row>
    <row r="313" spans="1:30" s="33" customFormat="1" ht="12" customHeight="1">
      <c r="A313" s="25">
        <v>1012</v>
      </c>
      <c r="B313" s="26" t="s">
        <v>208</v>
      </c>
      <c r="C313" s="28">
        <v>1515</v>
      </c>
      <c r="D313" s="28">
        <v>3000</v>
      </c>
      <c r="E313" s="28">
        <v>1680</v>
      </c>
      <c r="F313" s="28">
        <v>3000</v>
      </c>
      <c r="G313" s="28">
        <v>0</v>
      </c>
      <c r="H313" s="28">
        <v>3000</v>
      </c>
      <c r="I313" s="28">
        <v>15</v>
      </c>
      <c r="J313" s="28">
        <v>3000</v>
      </c>
      <c r="K313" s="28">
        <v>0</v>
      </c>
      <c r="L313" s="28">
        <v>3000</v>
      </c>
      <c r="M313" s="28">
        <v>3573</v>
      </c>
      <c r="N313" s="28">
        <v>3000</v>
      </c>
      <c r="O313" s="28">
        <v>3000</v>
      </c>
      <c r="P313" s="28">
        <v>3000</v>
      </c>
      <c r="Q313" s="28">
        <v>2046</v>
      </c>
      <c r="R313" s="28">
        <v>3000</v>
      </c>
      <c r="S313" s="28">
        <v>3265</v>
      </c>
      <c r="T313" s="28">
        <v>3000</v>
      </c>
      <c r="U313" s="28">
        <v>2917</v>
      </c>
      <c r="V313" s="28">
        <v>3500</v>
      </c>
      <c r="W313" s="28">
        <v>922</v>
      </c>
      <c r="X313" s="28">
        <v>3500</v>
      </c>
      <c r="Y313" s="28">
        <v>1602</v>
      </c>
      <c r="Z313" s="28">
        <v>3500</v>
      </c>
      <c r="AA313" s="28">
        <v>3500</v>
      </c>
      <c r="AB313" s="28">
        <v>3500</v>
      </c>
      <c r="AC313" s="16">
        <f t="shared" si="181"/>
        <v>0</v>
      </c>
      <c r="AD313" s="31">
        <f t="shared" si="182"/>
        <v>0</v>
      </c>
    </row>
    <row r="314" spans="1:30" ht="12" customHeight="1">
      <c r="A314" s="25">
        <v>1020</v>
      </c>
      <c r="B314" s="26" t="s">
        <v>95</v>
      </c>
      <c r="C314" s="28">
        <v>6857</v>
      </c>
      <c r="D314" s="28">
        <v>9335</v>
      </c>
      <c r="E314" s="28">
        <v>9335</v>
      </c>
      <c r="F314" s="28">
        <v>9347</v>
      </c>
      <c r="G314" s="28">
        <v>12755</v>
      </c>
      <c r="H314" s="28">
        <v>9945</v>
      </c>
      <c r="I314" s="28">
        <v>8528</v>
      </c>
      <c r="J314" s="28">
        <v>10310</v>
      </c>
      <c r="K314" s="28">
        <v>11828</v>
      </c>
      <c r="L314" s="28">
        <v>10998</v>
      </c>
      <c r="M314" s="28">
        <v>13756</v>
      </c>
      <c r="N314" s="28">
        <v>11589</v>
      </c>
      <c r="O314" s="28">
        <v>15067</v>
      </c>
      <c r="P314" s="28">
        <v>12700</v>
      </c>
      <c r="Q314" s="28">
        <v>12500</v>
      </c>
      <c r="R314" s="28">
        <v>12700</v>
      </c>
      <c r="S314" s="28">
        <v>12370</v>
      </c>
      <c r="T314" s="28">
        <v>12700</v>
      </c>
      <c r="U314" s="28">
        <v>10557</v>
      </c>
      <c r="V314" s="28">
        <v>12700</v>
      </c>
      <c r="W314" s="28">
        <v>11385</v>
      </c>
      <c r="X314" s="28">
        <v>12700</v>
      </c>
      <c r="Y314" s="28">
        <v>12700</v>
      </c>
      <c r="Z314" s="28">
        <v>13700</v>
      </c>
      <c r="AA314" s="28">
        <v>13700</v>
      </c>
      <c r="AB314" s="28">
        <v>14660</v>
      </c>
      <c r="AC314" s="16">
        <f t="shared" si="181"/>
        <v>960</v>
      </c>
      <c r="AD314" s="31">
        <f t="shared" si="182"/>
        <v>0.07007299270072993</v>
      </c>
    </row>
    <row r="315" spans="1:30" s="33" customFormat="1" ht="12" customHeight="1">
      <c r="A315" s="32"/>
      <c r="B315" s="26" t="s">
        <v>133</v>
      </c>
      <c r="C315" s="4">
        <f>SUM(C311:C314)</f>
        <v>105237</v>
      </c>
      <c r="D315" s="4">
        <f aca="true" t="shared" si="183" ref="D315:J315">SUM(D311:D314)</f>
        <v>134629</v>
      </c>
      <c r="E315" s="4">
        <f t="shared" si="183"/>
        <v>120559</v>
      </c>
      <c r="F315" s="4">
        <f t="shared" si="183"/>
        <v>134600</v>
      </c>
      <c r="G315" s="4">
        <f t="shared" si="183"/>
        <v>140016</v>
      </c>
      <c r="H315" s="4">
        <f t="shared" si="183"/>
        <v>140047</v>
      </c>
      <c r="I315" s="4">
        <f t="shared" si="183"/>
        <v>130043</v>
      </c>
      <c r="J315" s="4">
        <f t="shared" si="183"/>
        <v>145084</v>
      </c>
      <c r="K315" s="4">
        <f aca="true" t="shared" si="184" ref="K315:W315">SUM(K311:K314)</f>
        <v>132650</v>
      </c>
      <c r="L315" s="4">
        <f t="shared" si="184"/>
        <v>154632</v>
      </c>
      <c r="M315" s="4">
        <f t="shared" si="184"/>
        <v>153827</v>
      </c>
      <c r="N315" s="4">
        <f t="shared" si="184"/>
        <v>163089</v>
      </c>
      <c r="O315" s="4">
        <f t="shared" si="184"/>
        <v>170702</v>
      </c>
      <c r="P315" s="4">
        <f t="shared" si="184"/>
        <v>170600</v>
      </c>
      <c r="Q315" s="4">
        <f t="shared" si="184"/>
        <v>162426</v>
      </c>
      <c r="R315" s="4">
        <f t="shared" si="184"/>
        <v>176800</v>
      </c>
      <c r="S315" s="4">
        <f t="shared" si="184"/>
        <v>166175</v>
      </c>
      <c r="T315" s="4">
        <f t="shared" si="184"/>
        <v>179700</v>
      </c>
      <c r="U315" s="4">
        <f t="shared" si="184"/>
        <v>164687</v>
      </c>
      <c r="V315" s="4">
        <f t="shared" si="184"/>
        <v>185600</v>
      </c>
      <c r="W315" s="4">
        <f t="shared" si="184"/>
        <v>174556</v>
      </c>
      <c r="X315" s="4">
        <v>185600</v>
      </c>
      <c r="Y315" s="4">
        <f>SUM(Y311:Y314)</f>
        <v>187671</v>
      </c>
      <c r="Z315" s="4">
        <v>194028</v>
      </c>
      <c r="AA315" s="4">
        <v>194028</v>
      </c>
      <c r="AB315" s="4">
        <f>SUM(AB311:AB314)</f>
        <v>206360</v>
      </c>
      <c r="AC315" s="21">
        <f>SUM(AC311:AC314)</f>
        <v>12332</v>
      </c>
      <c r="AD315" s="34">
        <f t="shared" si="182"/>
        <v>0.06355783701321459</v>
      </c>
    </row>
    <row r="316" spans="1:30" ht="12" customHeight="1">
      <c r="A316" s="25">
        <v>2000</v>
      </c>
      <c r="B316" s="26" t="s">
        <v>207</v>
      </c>
      <c r="C316" s="28">
        <v>346</v>
      </c>
      <c r="D316" s="28">
        <v>350</v>
      </c>
      <c r="E316" s="28">
        <v>354</v>
      </c>
      <c r="F316" s="28">
        <v>750</v>
      </c>
      <c r="G316" s="28">
        <v>716</v>
      </c>
      <c r="H316" s="28">
        <v>840</v>
      </c>
      <c r="I316" s="28">
        <v>915</v>
      </c>
      <c r="J316" s="28">
        <v>840</v>
      </c>
      <c r="K316" s="28">
        <v>655</v>
      </c>
      <c r="L316" s="28">
        <v>840</v>
      </c>
      <c r="M316" s="28">
        <v>952</v>
      </c>
      <c r="N316" s="28">
        <v>900</v>
      </c>
      <c r="O316" s="28">
        <v>948</v>
      </c>
      <c r="P316" s="28">
        <v>950</v>
      </c>
      <c r="Q316" s="28">
        <v>738</v>
      </c>
      <c r="R316" s="28">
        <v>1050</v>
      </c>
      <c r="S316" s="28">
        <v>692</v>
      </c>
      <c r="T316" s="28">
        <v>1100</v>
      </c>
      <c r="U316" s="28">
        <v>231</v>
      </c>
      <c r="V316" s="28">
        <v>1100</v>
      </c>
      <c r="W316" s="28">
        <v>326</v>
      </c>
      <c r="X316" s="28">
        <v>800</v>
      </c>
      <c r="Y316" s="28">
        <v>1402</v>
      </c>
      <c r="Z316" s="28">
        <v>1200</v>
      </c>
      <c r="AA316" s="28">
        <v>1200</v>
      </c>
      <c r="AB316" s="28">
        <v>1680</v>
      </c>
      <c r="AC316" s="16">
        <f t="shared" si="181"/>
        <v>480</v>
      </c>
      <c r="AD316" s="31">
        <f t="shared" si="182"/>
        <v>0.4</v>
      </c>
    </row>
    <row r="317" spans="1:30" ht="12" customHeight="1">
      <c r="A317" s="25">
        <v>2007</v>
      </c>
      <c r="B317" s="26" t="s">
        <v>151</v>
      </c>
      <c r="C317" s="28">
        <v>1828</v>
      </c>
      <c r="D317" s="28">
        <v>3000</v>
      </c>
      <c r="E317" s="28">
        <v>2193</v>
      </c>
      <c r="F317" s="28">
        <v>3000</v>
      </c>
      <c r="G317" s="28">
        <v>2463</v>
      </c>
      <c r="H317" s="28">
        <v>3000</v>
      </c>
      <c r="I317" s="28">
        <v>2871</v>
      </c>
      <c r="J317" s="28">
        <v>3000</v>
      </c>
      <c r="K317" s="28">
        <v>2581</v>
      </c>
      <c r="L317" s="28">
        <v>3000</v>
      </c>
      <c r="M317" s="28">
        <v>3284</v>
      </c>
      <c r="N317" s="28">
        <v>3000</v>
      </c>
      <c r="O317" s="28">
        <v>1980</v>
      </c>
      <c r="P317" s="28">
        <v>5000</v>
      </c>
      <c r="Q317" s="28">
        <v>4106</v>
      </c>
      <c r="R317" s="28">
        <v>5000</v>
      </c>
      <c r="S317" s="28">
        <v>6037</v>
      </c>
      <c r="T317" s="28">
        <v>5000</v>
      </c>
      <c r="U317" s="28">
        <v>5041</v>
      </c>
      <c r="V317" s="28">
        <v>5000</v>
      </c>
      <c r="W317" s="28">
        <v>3134</v>
      </c>
      <c r="X317" s="28">
        <v>4500</v>
      </c>
      <c r="Y317" s="28">
        <v>4335</v>
      </c>
      <c r="Z317" s="28">
        <v>3000</v>
      </c>
      <c r="AA317" s="28">
        <v>3000</v>
      </c>
      <c r="AB317" s="28">
        <v>3000</v>
      </c>
      <c r="AC317" s="16">
        <f t="shared" si="181"/>
        <v>0</v>
      </c>
      <c r="AD317" s="31">
        <f t="shared" si="182"/>
        <v>0</v>
      </c>
    </row>
    <row r="318" spans="1:30" ht="12" customHeight="1">
      <c r="A318" s="25">
        <v>2008</v>
      </c>
      <c r="B318" s="26" t="s">
        <v>105</v>
      </c>
      <c r="C318" s="28">
        <v>4063</v>
      </c>
      <c r="D318" s="28">
        <v>6200</v>
      </c>
      <c r="E318" s="28">
        <v>3695</v>
      </c>
      <c r="F318" s="28">
        <v>6200</v>
      </c>
      <c r="G318" s="28">
        <v>6454</v>
      </c>
      <c r="H318" s="28">
        <v>6200</v>
      </c>
      <c r="I318" s="28">
        <v>5396</v>
      </c>
      <c r="J318" s="28">
        <v>6200</v>
      </c>
      <c r="K318" s="28">
        <v>5257</v>
      </c>
      <c r="L318" s="28">
        <v>6500</v>
      </c>
      <c r="M318" s="28">
        <v>4774</v>
      </c>
      <c r="N318" s="28">
        <v>6500</v>
      </c>
      <c r="O318" s="28">
        <v>6281</v>
      </c>
      <c r="P318" s="28">
        <v>6000</v>
      </c>
      <c r="Q318" s="28">
        <v>4938</v>
      </c>
      <c r="R318" s="28">
        <v>6000</v>
      </c>
      <c r="S318" s="28">
        <v>4031</v>
      </c>
      <c r="T318" s="28">
        <v>7000</v>
      </c>
      <c r="U318" s="28">
        <v>5861</v>
      </c>
      <c r="V318" s="28">
        <v>6000</v>
      </c>
      <c r="W318" s="28">
        <v>2881</v>
      </c>
      <c r="X318" s="28">
        <v>6000</v>
      </c>
      <c r="Y318" s="28">
        <v>5881</v>
      </c>
      <c r="Z318" s="28">
        <v>6000</v>
      </c>
      <c r="AA318" s="28">
        <v>6000</v>
      </c>
      <c r="AB318" s="28">
        <v>6000</v>
      </c>
      <c r="AC318" s="16">
        <f t="shared" si="181"/>
        <v>0</v>
      </c>
      <c r="AD318" s="31">
        <f t="shared" si="182"/>
        <v>0</v>
      </c>
    </row>
    <row r="319" spans="1:30" ht="12" customHeight="1">
      <c r="A319" s="25">
        <v>2009</v>
      </c>
      <c r="B319" s="26" t="s">
        <v>152</v>
      </c>
      <c r="C319" s="28">
        <v>1847</v>
      </c>
      <c r="D319" s="28">
        <v>2100</v>
      </c>
      <c r="E319" s="28">
        <v>1892</v>
      </c>
      <c r="F319" s="28">
        <v>600</v>
      </c>
      <c r="G319" s="28">
        <v>600</v>
      </c>
      <c r="H319" s="28">
        <v>1900</v>
      </c>
      <c r="I319" s="28">
        <v>260</v>
      </c>
      <c r="J319" s="28">
        <v>600</v>
      </c>
      <c r="K319" s="28">
        <v>600</v>
      </c>
      <c r="L319" s="28">
        <v>2000</v>
      </c>
      <c r="M319" s="28">
        <v>1729</v>
      </c>
      <c r="N319" s="28">
        <v>2000</v>
      </c>
      <c r="O319" s="28">
        <v>853</v>
      </c>
      <c r="P319" s="28">
        <v>2000</v>
      </c>
      <c r="Q319" s="28">
        <v>1850</v>
      </c>
      <c r="R319" s="28">
        <v>2000</v>
      </c>
      <c r="S319" s="28">
        <v>698</v>
      </c>
      <c r="T319" s="28">
        <v>2500</v>
      </c>
      <c r="U319" s="28">
        <v>1283</v>
      </c>
      <c r="V319" s="28">
        <v>1000</v>
      </c>
      <c r="W319" s="28">
        <v>30</v>
      </c>
      <c r="X319" s="28">
        <v>1000</v>
      </c>
      <c r="Y319" s="28">
        <v>0</v>
      </c>
      <c r="Z319" s="28">
        <v>500</v>
      </c>
      <c r="AA319" s="28">
        <v>500</v>
      </c>
      <c r="AB319" s="28">
        <v>500</v>
      </c>
      <c r="AC319" s="16">
        <f t="shared" si="181"/>
        <v>0</v>
      </c>
      <c r="AD319" s="31">
        <f t="shared" si="182"/>
        <v>0</v>
      </c>
    </row>
    <row r="320" spans="1:30" ht="12" customHeight="1">
      <c r="A320" s="25">
        <v>2032</v>
      </c>
      <c r="B320" s="26" t="s">
        <v>195</v>
      </c>
      <c r="C320" s="28">
        <v>12357</v>
      </c>
      <c r="D320" s="28">
        <v>12000</v>
      </c>
      <c r="E320" s="28">
        <v>11076</v>
      </c>
      <c r="F320" s="28">
        <v>13000</v>
      </c>
      <c r="G320" s="28">
        <v>12298</v>
      </c>
      <c r="H320" s="28">
        <v>13000</v>
      </c>
      <c r="I320" s="28">
        <v>11739</v>
      </c>
      <c r="J320" s="28">
        <v>13500</v>
      </c>
      <c r="K320" s="28">
        <v>10335</v>
      </c>
      <c r="L320" s="28">
        <v>14500</v>
      </c>
      <c r="M320" s="28">
        <v>13653</v>
      </c>
      <c r="N320" s="28">
        <v>14500</v>
      </c>
      <c r="O320" s="28">
        <v>13294</v>
      </c>
      <c r="P320" s="28">
        <v>14500</v>
      </c>
      <c r="Q320" s="28">
        <v>14321</v>
      </c>
      <c r="R320" s="28">
        <v>24000</v>
      </c>
      <c r="S320" s="28">
        <v>22099</v>
      </c>
      <c r="T320" s="28">
        <v>16000</v>
      </c>
      <c r="U320" s="28">
        <v>16102</v>
      </c>
      <c r="V320" s="28">
        <v>16000</v>
      </c>
      <c r="W320" s="28">
        <v>15795</v>
      </c>
      <c r="X320" s="28">
        <v>16500</v>
      </c>
      <c r="Y320" s="28">
        <v>15821</v>
      </c>
      <c r="Z320" s="28">
        <v>16500</v>
      </c>
      <c r="AA320" s="28">
        <v>16500</v>
      </c>
      <c r="AB320" s="28">
        <v>16000</v>
      </c>
      <c r="AC320" s="16">
        <f t="shared" si="181"/>
        <v>-500</v>
      </c>
      <c r="AD320" s="31">
        <f t="shared" si="182"/>
        <v>-0.030303030303030304</v>
      </c>
    </row>
    <row r="321" spans="1:30" ht="12" customHeight="1">
      <c r="A321" s="25">
        <v>2033</v>
      </c>
      <c r="B321" s="26" t="s">
        <v>209</v>
      </c>
      <c r="C321" s="28">
        <v>9821</v>
      </c>
      <c r="D321" s="28">
        <v>10000</v>
      </c>
      <c r="E321" s="28">
        <v>9991</v>
      </c>
      <c r="F321" s="28">
        <v>10500</v>
      </c>
      <c r="G321" s="28">
        <v>8863</v>
      </c>
      <c r="H321" s="28">
        <v>10500</v>
      </c>
      <c r="I321" s="28">
        <v>9889</v>
      </c>
      <c r="J321" s="28">
        <v>10500</v>
      </c>
      <c r="K321" s="28">
        <v>8644</v>
      </c>
      <c r="L321" s="28">
        <v>10500</v>
      </c>
      <c r="M321" s="28">
        <v>9332</v>
      </c>
      <c r="N321" s="28">
        <v>10500</v>
      </c>
      <c r="O321" s="28">
        <v>8502</v>
      </c>
      <c r="P321" s="28">
        <v>10000</v>
      </c>
      <c r="Q321" s="28">
        <v>9857</v>
      </c>
      <c r="R321" s="28">
        <v>9000</v>
      </c>
      <c r="S321" s="28">
        <v>9242</v>
      </c>
      <c r="T321" s="28">
        <v>9000</v>
      </c>
      <c r="U321" s="28">
        <v>8701</v>
      </c>
      <c r="V321" s="28">
        <v>9000</v>
      </c>
      <c r="W321" s="28">
        <v>8596</v>
      </c>
      <c r="X321" s="28">
        <v>9000</v>
      </c>
      <c r="Y321" s="28">
        <v>8892</v>
      </c>
      <c r="Z321" s="28">
        <v>10000</v>
      </c>
      <c r="AA321" s="28">
        <v>10000</v>
      </c>
      <c r="AB321" s="28">
        <v>10000</v>
      </c>
      <c r="AC321" s="16">
        <f t="shared" si="181"/>
        <v>0</v>
      </c>
      <c r="AD321" s="31">
        <f t="shared" si="182"/>
        <v>0</v>
      </c>
    </row>
    <row r="322" spans="1:30" ht="12" customHeight="1">
      <c r="A322" s="25">
        <v>2034</v>
      </c>
      <c r="B322" s="26" t="s">
        <v>112</v>
      </c>
      <c r="C322" s="28">
        <v>5198</v>
      </c>
      <c r="D322" s="28">
        <v>5000</v>
      </c>
      <c r="E322" s="28">
        <v>4881</v>
      </c>
      <c r="F322" s="28">
        <v>5100</v>
      </c>
      <c r="G322" s="28">
        <v>4602</v>
      </c>
      <c r="H322" s="28">
        <v>6000</v>
      </c>
      <c r="I322" s="28">
        <v>5378</v>
      </c>
      <c r="J322" s="28">
        <v>6000</v>
      </c>
      <c r="K322" s="28">
        <v>5040</v>
      </c>
      <c r="L322" s="28">
        <v>6000</v>
      </c>
      <c r="M322" s="28">
        <v>5717</v>
      </c>
      <c r="N322" s="28">
        <v>6000</v>
      </c>
      <c r="O322" s="28">
        <v>5528</v>
      </c>
      <c r="P322" s="28">
        <v>6500</v>
      </c>
      <c r="Q322" s="28">
        <v>6219</v>
      </c>
      <c r="R322" s="28">
        <v>6500</v>
      </c>
      <c r="S322" s="28">
        <v>6358</v>
      </c>
      <c r="T322" s="28">
        <v>6500</v>
      </c>
      <c r="U322" s="28">
        <v>6175</v>
      </c>
      <c r="V322" s="28">
        <v>6500</v>
      </c>
      <c r="W322" s="28">
        <v>7549</v>
      </c>
      <c r="X322" s="28">
        <v>7500</v>
      </c>
      <c r="Y322" s="28">
        <v>5388</v>
      </c>
      <c r="Z322" s="28">
        <v>8000</v>
      </c>
      <c r="AA322" s="28">
        <v>8000</v>
      </c>
      <c r="AB322" s="28">
        <v>8000</v>
      </c>
      <c r="AC322" s="16">
        <f t="shared" si="181"/>
        <v>0</v>
      </c>
      <c r="AD322" s="31">
        <f t="shared" si="182"/>
        <v>0</v>
      </c>
    </row>
    <row r="323" spans="1:30" ht="12" customHeight="1">
      <c r="A323" s="25">
        <v>2071</v>
      </c>
      <c r="B323" s="26" t="s">
        <v>119</v>
      </c>
      <c r="C323" s="28">
        <v>944</v>
      </c>
      <c r="D323" s="28">
        <v>2000</v>
      </c>
      <c r="E323" s="28">
        <v>767</v>
      </c>
      <c r="F323" s="28">
        <v>2500</v>
      </c>
      <c r="G323" s="28">
        <v>760</v>
      </c>
      <c r="H323" s="28">
        <v>2000</v>
      </c>
      <c r="I323" s="28">
        <v>668</v>
      </c>
      <c r="J323" s="28">
        <v>2000</v>
      </c>
      <c r="K323" s="28">
        <v>965</v>
      </c>
      <c r="L323" s="28">
        <v>2000</v>
      </c>
      <c r="M323" s="28">
        <v>769</v>
      </c>
      <c r="N323" s="28">
        <v>2000</v>
      </c>
      <c r="O323" s="28">
        <v>2040</v>
      </c>
      <c r="P323" s="28">
        <v>1500</v>
      </c>
      <c r="Q323" s="28">
        <v>1001</v>
      </c>
      <c r="R323" s="28">
        <v>1500</v>
      </c>
      <c r="S323" s="28">
        <v>480</v>
      </c>
      <c r="T323" s="28">
        <v>2000</v>
      </c>
      <c r="U323" s="28">
        <v>650</v>
      </c>
      <c r="V323" s="28">
        <v>2400</v>
      </c>
      <c r="W323" s="28">
        <v>0</v>
      </c>
      <c r="X323" s="28">
        <v>1800</v>
      </c>
      <c r="Y323" s="28">
        <v>0</v>
      </c>
      <c r="Z323" s="28">
        <v>1200</v>
      </c>
      <c r="AA323" s="28">
        <v>1200</v>
      </c>
      <c r="AB323" s="28">
        <v>1600</v>
      </c>
      <c r="AC323" s="16">
        <f t="shared" si="181"/>
        <v>400</v>
      </c>
      <c r="AD323" s="31">
        <f t="shared" si="182"/>
        <v>0.3333333333333333</v>
      </c>
    </row>
    <row r="324" spans="1:30" ht="12" customHeight="1">
      <c r="A324" s="25">
        <v>3002</v>
      </c>
      <c r="B324" s="26" t="s">
        <v>199</v>
      </c>
      <c r="C324" s="28">
        <v>2177</v>
      </c>
      <c r="D324" s="28">
        <v>3250</v>
      </c>
      <c r="E324" s="28">
        <v>2827</v>
      </c>
      <c r="F324" s="28">
        <v>3300</v>
      </c>
      <c r="G324" s="28">
        <v>2502</v>
      </c>
      <c r="H324" s="28">
        <v>3000</v>
      </c>
      <c r="I324" s="28">
        <v>2408</v>
      </c>
      <c r="J324" s="28">
        <v>3000</v>
      </c>
      <c r="K324" s="28">
        <v>2423</v>
      </c>
      <c r="L324" s="28">
        <v>3000</v>
      </c>
      <c r="M324" s="28">
        <v>3683</v>
      </c>
      <c r="N324" s="28">
        <v>3795</v>
      </c>
      <c r="O324" s="28">
        <v>6469</v>
      </c>
      <c r="P324" s="28">
        <v>5500</v>
      </c>
      <c r="Q324" s="28">
        <v>6508</v>
      </c>
      <c r="R324" s="28">
        <v>5500</v>
      </c>
      <c r="S324" s="28">
        <v>8991</v>
      </c>
      <c r="T324" s="28">
        <v>9000</v>
      </c>
      <c r="U324" s="28">
        <v>7583</v>
      </c>
      <c r="V324" s="28">
        <v>8600</v>
      </c>
      <c r="W324" s="28">
        <v>5312</v>
      </c>
      <c r="X324" s="28">
        <v>8000</v>
      </c>
      <c r="Y324" s="28">
        <v>6017</v>
      </c>
      <c r="Z324" s="28">
        <v>8664</v>
      </c>
      <c r="AA324" s="28">
        <v>8664</v>
      </c>
      <c r="AB324" s="28">
        <v>9000</v>
      </c>
      <c r="AC324" s="16">
        <f t="shared" si="181"/>
        <v>336</v>
      </c>
      <c r="AD324" s="31">
        <f t="shared" si="182"/>
        <v>0.038781163434903045</v>
      </c>
    </row>
    <row r="325" spans="1:30" ht="12" customHeight="1">
      <c r="A325" s="25">
        <v>3004</v>
      </c>
      <c r="B325" s="26" t="s">
        <v>111</v>
      </c>
      <c r="C325" s="28">
        <v>10105</v>
      </c>
      <c r="D325" s="28">
        <v>10000</v>
      </c>
      <c r="E325" s="28">
        <v>9846</v>
      </c>
      <c r="F325" s="28">
        <v>11000</v>
      </c>
      <c r="G325" s="28">
        <v>12102</v>
      </c>
      <c r="H325" s="28">
        <v>11000</v>
      </c>
      <c r="I325" s="28">
        <v>10723</v>
      </c>
      <c r="J325" s="28">
        <v>12000</v>
      </c>
      <c r="K325" s="28">
        <v>12599</v>
      </c>
      <c r="L325" s="28">
        <v>13000</v>
      </c>
      <c r="M325" s="28">
        <v>10486</v>
      </c>
      <c r="N325" s="28">
        <v>13000</v>
      </c>
      <c r="O325" s="28">
        <v>9685</v>
      </c>
      <c r="P325" s="28">
        <v>13000</v>
      </c>
      <c r="Q325" s="28">
        <v>13096</v>
      </c>
      <c r="R325" s="28">
        <v>12000</v>
      </c>
      <c r="S325" s="28">
        <v>11700</v>
      </c>
      <c r="T325" s="28">
        <v>12000</v>
      </c>
      <c r="U325" s="28">
        <v>2651</v>
      </c>
      <c r="V325" s="28">
        <v>12000</v>
      </c>
      <c r="W325" s="28">
        <v>20994</v>
      </c>
      <c r="X325" s="28">
        <v>12000</v>
      </c>
      <c r="Y325" s="28">
        <v>11871</v>
      </c>
      <c r="Z325" s="28">
        <v>12000</v>
      </c>
      <c r="AA325" s="28">
        <v>12000</v>
      </c>
      <c r="AB325" s="28">
        <v>12000</v>
      </c>
      <c r="AC325" s="16">
        <f t="shared" si="181"/>
        <v>0</v>
      </c>
      <c r="AD325" s="31">
        <f t="shared" si="182"/>
        <v>0</v>
      </c>
    </row>
    <row r="326" spans="1:30" ht="12" customHeight="1">
      <c r="A326" s="25">
        <v>3005</v>
      </c>
      <c r="B326" s="26" t="s">
        <v>200</v>
      </c>
      <c r="C326" s="28">
        <v>4116</v>
      </c>
      <c r="D326" s="28">
        <v>5000</v>
      </c>
      <c r="E326" s="28">
        <v>3795</v>
      </c>
      <c r="F326" s="28">
        <v>5500</v>
      </c>
      <c r="G326" s="28">
        <v>4491</v>
      </c>
      <c r="H326" s="28">
        <v>6000</v>
      </c>
      <c r="I326" s="28">
        <v>5896</v>
      </c>
      <c r="J326" s="28">
        <v>6000</v>
      </c>
      <c r="K326" s="28">
        <v>5437</v>
      </c>
      <c r="L326" s="28">
        <v>6000</v>
      </c>
      <c r="M326" s="28">
        <v>4763</v>
      </c>
      <c r="N326" s="28">
        <v>6500</v>
      </c>
      <c r="O326" s="28">
        <v>6709</v>
      </c>
      <c r="P326" s="28">
        <v>6500</v>
      </c>
      <c r="Q326" s="28">
        <v>4668</v>
      </c>
      <c r="R326" s="28">
        <v>7000</v>
      </c>
      <c r="S326" s="28">
        <v>6783</v>
      </c>
      <c r="T326" s="28">
        <v>12000</v>
      </c>
      <c r="U326" s="28">
        <v>13226</v>
      </c>
      <c r="V326" s="28">
        <v>11000</v>
      </c>
      <c r="W326" s="28">
        <v>9089</v>
      </c>
      <c r="X326" s="28">
        <v>11500</v>
      </c>
      <c r="Y326" s="28">
        <v>9246</v>
      </c>
      <c r="Z326" s="28">
        <v>11500</v>
      </c>
      <c r="AA326" s="28">
        <v>11500</v>
      </c>
      <c r="AB326" s="28">
        <v>11000</v>
      </c>
      <c r="AC326" s="16">
        <f t="shared" si="181"/>
        <v>-500</v>
      </c>
      <c r="AD326" s="31">
        <f t="shared" si="182"/>
        <v>-0.043478260869565216</v>
      </c>
    </row>
    <row r="327" spans="1:30" s="33" customFormat="1" ht="12" customHeight="1">
      <c r="A327" s="25">
        <v>3006</v>
      </c>
      <c r="B327" s="26" t="s">
        <v>148</v>
      </c>
      <c r="C327" s="28">
        <v>5249</v>
      </c>
      <c r="D327" s="28">
        <v>6500</v>
      </c>
      <c r="E327" s="28">
        <v>6836</v>
      </c>
      <c r="F327" s="28">
        <v>7900</v>
      </c>
      <c r="G327" s="28">
        <v>10524</v>
      </c>
      <c r="H327" s="28">
        <v>7900</v>
      </c>
      <c r="I327" s="28">
        <v>6191</v>
      </c>
      <c r="J327" s="28">
        <v>8000</v>
      </c>
      <c r="K327" s="28">
        <v>6454</v>
      </c>
      <c r="L327" s="28">
        <v>8000</v>
      </c>
      <c r="M327" s="28">
        <v>8237</v>
      </c>
      <c r="N327" s="28">
        <v>8100</v>
      </c>
      <c r="O327" s="28">
        <v>6890</v>
      </c>
      <c r="P327" s="28">
        <v>8100</v>
      </c>
      <c r="Q327" s="28">
        <v>7278</v>
      </c>
      <c r="R327" s="28">
        <v>7900</v>
      </c>
      <c r="S327" s="28">
        <v>8466</v>
      </c>
      <c r="T327" s="28">
        <v>11000</v>
      </c>
      <c r="U327" s="28">
        <v>10272</v>
      </c>
      <c r="V327" s="28">
        <v>9000</v>
      </c>
      <c r="W327" s="28">
        <v>7596</v>
      </c>
      <c r="X327" s="28">
        <v>12000</v>
      </c>
      <c r="Y327" s="28">
        <v>8235</v>
      </c>
      <c r="Z327" s="28">
        <v>12000</v>
      </c>
      <c r="AA327" s="28">
        <v>12000</v>
      </c>
      <c r="AB327" s="28">
        <v>11500</v>
      </c>
      <c r="AC327" s="16">
        <f t="shared" si="181"/>
        <v>-500</v>
      </c>
      <c r="AD327" s="31">
        <f t="shared" si="182"/>
        <v>-0.041666666666666664</v>
      </c>
    </row>
    <row r="328" spans="1:30" s="33" customFormat="1" ht="12" customHeight="1">
      <c r="A328" s="25">
        <v>3007</v>
      </c>
      <c r="B328" s="26" t="s">
        <v>210</v>
      </c>
      <c r="C328" s="28">
        <v>1403</v>
      </c>
      <c r="D328" s="28">
        <v>1800</v>
      </c>
      <c r="E328" s="28">
        <v>489</v>
      </c>
      <c r="F328" s="28">
        <v>1800</v>
      </c>
      <c r="G328" s="28">
        <v>1503</v>
      </c>
      <c r="H328" s="28">
        <v>1800</v>
      </c>
      <c r="I328" s="28">
        <v>1987</v>
      </c>
      <c r="J328" s="28">
        <v>1800</v>
      </c>
      <c r="K328" s="28">
        <v>920</v>
      </c>
      <c r="L328" s="28">
        <v>1800</v>
      </c>
      <c r="M328" s="28">
        <v>1358</v>
      </c>
      <c r="N328" s="28">
        <v>1800</v>
      </c>
      <c r="O328" s="28">
        <v>797</v>
      </c>
      <c r="P328" s="28">
        <v>1800</v>
      </c>
      <c r="Q328" s="28">
        <v>949</v>
      </c>
      <c r="R328" s="28">
        <v>1500</v>
      </c>
      <c r="S328" s="28">
        <v>1459</v>
      </c>
      <c r="T328" s="28">
        <v>1500</v>
      </c>
      <c r="U328" s="28">
        <v>1345</v>
      </c>
      <c r="V328" s="28">
        <v>1000</v>
      </c>
      <c r="W328" s="28">
        <v>1000</v>
      </c>
      <c r="X328" s="28">
        <v>1000</v>
      </c>
      <c r="Y328" s="28">
        <v>885</v>
      </c>
      <c r="Z328" s="28">
        <v>1000</v>
      </c>
      <c r="AA328" s="28">
        <v>1000</v>
      </c>
      <c r="AB328" s="28">
        <v>1000</v>
      </c>
      <c r="AC328" s="16">
        <f t="shared" si="181"/>
        <v>0</v>
      </c>
      <c r="AD328" s="31">
        <f t="shared" si="182"/>
        <v>0</v>
      </c>
    </row>
    <row r="329" spans="1:30" s="33" customFormat="1" ht="12" customHeight="1">
      <c r="A329" s="32"/>
      <c r="B329" s="26"/>
      <c r="C329" s="4">
        <f aca="true" t="shared" si="185" ref="C329:J329">SUM(C339:C351)</f>
        <v>294944</v>
      </c>
      <c r="D329" s="4">
        <f t="shared" si="185"/>
        <v>300544</v>
      </c>
      <c r="E329" s="4">
        <f t="shared" si="185"/>
        <v>275485</v>
      </c>
      <c r="F329" s="4">
        <f t="shared" si="185"/>
        <v>301892</v>
      </c>
      <c r="G329" s="4">
        <f t="shared" si="185"/>
        <v>291227</v>
      </c>
      <c r="H329" s="4">
        <f t="shared" si="185"/>
        <v>300535</v>
      </c>
      <c r="I329" s="4">
        <f t="shared" si="185"/>
        <v>298937</v>
      </c>
      <c r="J329" s="4">
        <f t="shared" si="185"/>
        <v>298891</v>
      </c>
      <c r="K329" s="4">
        <f aca="true" t="shared" si="186" ref="K329:Y329">SUM(K316:K328)</f>
        <v>61910</v>
      </c>
      <c r="L329" s="4">
        <f t="shared" si="186"/>
        <v>77140</v>
      </c>
      <c r="M329" s="4">
        <f t="shared" si="186"/>
        <v>68737</v>
      </c>
      <c r="N329" s="4">
        <f t="shared" si="186"/>
        <v>78595</v>
      </c>
      <c r="O329" s="4">
        <f t="shared" si="186"/>
        <v>69976</v>
      </c>
      <c r="P329" s="4">
        <f t="shared" si="186"/>
        <v>81350</v>
      </c>
      <c r="Q329" s="4">
        <f t="shared" si="186"/>
        <v>75529</v>
      </c>
      <c r="R329" s="4">
        <f t="shared" si="186"/>
        <v>88950</v>
      </c>
      <c r="S329" s="4">
        <f t="shared" si="186"/>
        <v>87036</v>
      </c>
      <c r="T329" s="4">
        <f t="shared" si="186"/>
        <v>94600</v>
      </c>
      <c r="U329" s="4">
        <f t="shared" si="186"/>
        <v>79121</v>
      </c>
      <c r="V329" s="4">
        <f t="shared" si="186"/>
        <v>88600</v>
      </c>
      <c r="W329" s="4">
        <f t="shared" si="186"/>
        <v>82302</v>
      </c>
      <c r="X329" s="4">
        <f t="shared" si="186"/>
        <v>91600</v>
      </c>
      <c r="Y329" s="4">
        <f t="shared" si="186"/>
        <v>77973</v>
      </c>
      <c r="Z329" s="4">
        <f>SUM(Z316:Z328)</f>
        <v>91564</v>
      </c>
      <c r="AA329" s="4">
        <f>SUM(AA316:AA328)</f>
        <v>91564</v>
      </c>
      <c r="AB329" s="4">
        <f>SUM(AB316:AB328)</f>
        <v>91280</v>
      </c>
      <c r="AC329" s="21">
        <f t="shared" si="181"/>
        <v>-284</v>
      </c>
      <c r="AD329" s="34">
        <f t="shared" si="182"/>
        <v>-0.0031016556725350576</v>
      </c>
    </row>
    <row r="330" spans="1:30" s="33" customFormat="1" ht="12" customHeight="1">
      <c r="A330" s="32">
        <v>230</v>
      </c>
      <c r="B330" s="26" t="s">
        <v>65</v>
      </c>
      <c r="C330" s="4">
        <f aca="true" t="shared" si="187" ref="C330:Z330">SUM(C315+C329)</f>
        <v>400181</v>
      </c>
      <c r="D330" s="4">
        <f t="shared" si="187"/>
        <v>435173</v>
      </c>
      <c r="E330" s="4">
        <f t="shared" si="187"/>
        <v>396044</v>
      </c>
      <c r="F330" s="4">
        <f t="shared" si="187"/>
        <v>436492</v>
      </c>
      <c r="G330" s="4">
        <f t="shared" si="187"/>
        <v>431243</v>
      </c>
      <c r="H330" s="4">
        <f t="shared" si="187"/>
        <v>440582</v>
      </c>
      <c r="I330" s="4">
        <f t="shared" si="187"/>
        <v>428980</v>
      </c>
      <c r="J330" s="4">
        <f t="shared" si="187"/>
        <v>443975</v>
      </c>
      <c r="K330" s="4">
        <f t="shared" si="187"/>
        <v>194560</v>
      </c>
      <c r="L330" s="4">
        <f t="shared" si="187"/>
        <v>231772</v>
      </c>
      <c r="M330" s="4">
        <f t="shared" si="187"/>
        <v>222564</v>
      </c>
      <c r="N330" s="4">
        <f t="shared" si="187"/>
        <v>241684</v>
      </c>
      <c r="O330" s="4">
        <f t="shared" si="187"/>
        <v>240678</v>
      </c>
      <c r="P330" s="4">
        <f t="shared" si="187"/>
        <v>251950</v>
      </c>
      <c r="Q330" s="4">
        <f t="shared" si="187"/>
        <v>237955</v>
      </c>
      <c r="R330" s="4">
        <f t="shared" si="187"/>
        <v>265750</v>
      </c>
      <c r="S330" s="4">
        <f t="shared" si="187"/>
        <v>253211</v>
      </c>
      <c r="T330" s="4">
        <f t="shared" si="187"/>
        <v>274300</v>
      </c>
      <c r="U330" s="4">
        <f t="shared" si="187"/>
        <v>243808</v>
      </c>
      <c r="V330" s="4">
        <f t="shared" si="187"/>
        <v>274200</v>
      </c>
      <c r="W330" s="4">
        <f t="shared" si="187"/>
        <v>256858</v>
      </c>
      <c r="X330" s="4">
        <f t="shared" si="187"/>
        <v>277200</v>
      </c>
      <c r="Y330" s="4">
        <f t="shared" si="187"/>
        <v>265644</v>
      </c>
      <c r="Z330" s="4">
        <f t="shared" si="187"/>
        <v>285592</v>
      </c>
      <c r="AA330" s="4">
        <f>SUM(AA315+AA329)</f>
        <v>285592</v>
      </c>
      <c r="AB330" s="4">
        <f>SUM(AB315+AB329)</f>
        <v>297640</v>
      </c>
      <c r="AC330" s="4">
        <f>SUM(AC315+AC329)</f>
        <v>12048</v>
      </c>
      <c r="AD330" s="34">
        <f t="shared" si="182"/>
        <v>0.04218605563181042</v>
      </c>
    </row>
    <row r="331" spans="1:30" s="33" customFormat="1" ht="12" customHeight="1">
      <c r="A331" s="3">
        <v>235</v>
      </c>
      <c r="B331" s="30" t="s">
        <v>66</v>
      </c>
      <c r="C331" s="3" t="s">
        <v>1</v>
      </c>
      <c r="D331" s="6" t="s">
        <v>2</v>
      </c>
      <c r="E331" s="6" t="s">
        <v>1</v>
      </c>
      <c r="F331" s="6" t="s">
        <v>2</v>
      </c>
      <c r="G331" s="6" t="s">
        <v>1</v>
      </c>
      <c r="H331" s="6" t="s">
        <v>2</v>
      </c>
      <c r="I331" s="6" t="s">
        <v>1</v>
      </c>
      <c r="J331" s="6" t="s">
        <v>2</v>
      </c>
      <c r="K331" s="6" t="s">
        <v>1</v>
      </c>
      <c r="L331" s="6" t="s">
        <v>2</v>
      </c>
      <c r="M331" s="6" t="s">
        <v>1</v>
      </c>
      <c r="N331" s="6" t="s">
        <v>2</v>
      </c>
      <c r="O331" s="6" t="s">
        <v>1</v>
      </c>
      <c r="P331" s="6" t="s">
        <v>2</v>
      </c>
      <c r="Q331" s="6" t="s">
        <v>42</v>
      </c>
      <c r="R331" s="6" t="s">
        <v>2</v>
      </c>
      <c r="S331" s="6" t="s">
        <v>1</v>
      </c>
      <c r="T331" s="6" t="s">
        <v>2</v>
      </c>
      <c r="U331" s="6" t="s">
        <v>42</v>
      </c>
      <c r="V331" s="6" t="s">
        <v>2</v>
      </c>
      <c r="W331" s="6" t="s">
        <v>1</v>
      </c>
      <c r="X331" s="6" t="s">
        <v>2</v>
      </c>
      <c r="Y331" s="6" t="s">
        <v>1</v>
      </c>
      <c r="Z331" s="6" t="s">
        <v>2</v>
      </c>
      <c r="AA331" s="6" t="s">
        <v>43</v>
      </c>
      <c r="AB331" s="6" t="s">
        <v>2</v>
      </c>
      <c r="AC331" s="6" t="s">
        <v>3</v>
      </c>
      <c r="AD331" s="7" t="s">
        <v>4</v>
      </c>
    </row>
    <row r="332" spans="1:30" s="33" customFormat="1" ht="12" customHeight="1">
      <c r="A332" s="3"/>
      <c r="B332" s="30"/>
      <c r="C332" s="3" t="s">
        <v>5</v>
      </c>
      <c r="D332" s="6" t="s">
        <v>6</v>
      </c>
      <c r="E332" s="6" t="s">
        <v>6</v>
      </c>
      <c r="F332" s="6" t="s">
        <v>7</v>
      </c>
      <c r="G332" s="6" t="s">
        <v>7</v>
      </c>
      <c r="H332" s="6" t="s">
        <v>8</v>
      </c>
      <c r="I332" s="6" t="s">
        <v>8</v>
      </c>
      <c r="J332" s="6" t="s">
        <v>9</v>
      </c>
      <c r="K332" s="6" t="s">
        <v>9</v>
      </c>
      <c r="L332" s="6" t="s">
        <v>10</v>
      </c>
      <c r="M332" s="6" t="s">
        <v>10</v>
      </c>
      <c r="N332" s="6" t="s">
        <v>44</v>
      </c>
      <c r="O332" s="6" t="s">
        <v>11</v>
      </c>
      <c r="P332" s="6" t="s">
        <v>45</v>
      </c>
      <c r="Q332" s="6" t="s">
        <v>45</v>
      </c>
      <c r="R332" s="6" t="s">
        <v>46</v>
      </c>
      <c r="S332" s="6" t="s">
        <v>13</v>
      </c>
      <c r="T332" s="6" t="s">
        <v>14</v>
      </c>
      <c r="U332" s="6" t="s">
        <v>14</v>
      </c>
      <c r="V332" s="6" t="s">
        <v>15</v>
      </c>
      <c r="W332" s="6" t="s">
        <v>15</v>
      </c>
      <c r="X332" s="6" t="s">
        <v>16</v>
      </c>
      <c r="Y332" s="6" t="s">
        <v>16</v>
      </c>
      <c r="Z332" s="6" t="s">
        <v>17</v>
      </c>
      <c r="AA332" s="6" t="s">
        <v>17</v>
      </c>
      <c r="AB332" s="6" t="s">
        <v>402</v>
      </c>
      <c r="AC332" s="6" t="s">
        <v>400</v>
      </c>
      <c r="AD332" s="7" t="s">
        <v>400</v>
      </c>
    </row>
    <row r="333" spans="1:30" s="33" customFormat="1" ht="12" customHeight="1">
      <c r="A333" s="25">
        <v>1002</v>
      </c>
      <c r="B333" s="26" t="s">
        <v>93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28">
        <v>6000</v>
      </c>
      <c r="S333" s="28">
        <v>4280</v>
      </c>
      <c r="T333" s="28">
        <v>6200</v>
      </c>
      <c r="U333" s="28">
        <v>4978</v>
      </c>
      <c r="V333" s="28">
        <v>6200</v>
      </c>
      <c r="W333" s="28">
        <v>7181</v>
      </c>
      <c r="X333" s="28">
        <v>8000</v>
      </c>
      <c r="Y333" s="28">
        <v>6808</v>
      </c>
      <c r="Z333" s="28">
        <v>8000</v>
      </c>
      <c r="AA333" s="28">
        <v>8000</v>
      </c>
      <c r="AB333" s="28">
        <v>8200</v>
      </c>
      <c r="AC333" s="16">
        <f>SUM(AB333-Z333)</f>
        <v>200</v>
      </c>
      <c r="AD333" s="31">
        <f>SUM(AC333/Z333)</f>
        <v>0.025</v>
      </c>
    </row>
    <row r="334" spans="1:30" s="33" customFormat="1" ht="12" customHeight="1">
      <c r="A334" s="25">
        <v>1020</v>
      </c>
      <c r="B334" s="26" t="s">
        <v>95</v>
      </c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28">
        <v>459</v>
      </c>
      <c r="S334" s="28">
        <v>7</v>
      </c>
      <c r="T334" s="28">
        <v>459</v>
      </c>
      <c r="U334" s="28">
        <v>221</v>
      </c>
      <c r="V334" s="28">
        <v>459</v>
      </c>
      <c r="W334" s="28">
        <v>269</v>
      </c>
      <c r="X334" s="28">
        <v>459</v>
      </c>
      <c r="Y334" s="28">
        <v>459</v>
      </c>
      <c r="Z334" s="28">
        <v>459</v>
      </c>
      <c r="AA334" s="28">
        <v>459</v>
      </c>
      <c r="AB334" s="28">
        <v>627</v>
      </c>
      <c r="AC334" s="16">
        <f>SUM(AB334-Z334)</f>
        <v>168</v>
      </c>
      <c r="AD334" s="31">
        <f>SUM(AC334/Z334)</f>
        <v>0.3660130718954248</v>
      </c>
    </row>
    <row r="335" spans="1:30" ht="12" customHeight="1">
      <c r="A335" s="32">
        <v>3006</v>
      </c>
      <c r="B335" s="26" t="s">
        <v>148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28">
        <v>2500</v>
      </c>
      <c r="S335" s="28">
        <v>2357</v>
      </c>
      <c r="T335" s="28">
        <v>2600</v>
      </c>
      <c r="U335" s="28">
        <v>2478</v>
      </c>
      <c r="V335" s="28">
        <v>2600</v>
      </c>
      <c r="W335" s="28">
        <v>1366</v>
      </c>
      <c r="X335" s="28">
        <v>2600</v>
      </c>
      <c r="Y335" s="28">
        <v>1933</v>
      </c>
      <c r="Z335" s="28">
        <v>2600</v>
      </c>
      <c r="AA335" s="28">
        <v>2600</v>
      </c>
      <c r="AB335" s="28">
        <v>2600</v>
      </c>
      <c r="AC335" s="16">
        <f>SUM(AB335-Z335)</f>
        <v>0</v>
      </c>
      <c r="AD335" s="31">
        <f>SUM(AC335/Z335)</f>
        <v>0</v>
      </c>
    </row>
    <row r="336" spans="1:30" s="33" customFormat="1" ht="12" customHeight="1">
      <c r="A336" s="32"/>
      <c r="B336" s="2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>
        <f aca="true" t="shared" si="188" ref="R336:W336">SUM(R333:R335)</f>
        <v>8959</v>
      </c>
      <c r="S336" s="4">
        <f t="shared" si="188"/>
        <v>6644</v>
      </c>
      <c r="T336" s="4">
        <f t="shared" si="188"/>
        <v>9259</v>
      </c>
      <c r="U336" s="4">
        <f t="shared" si="188"/>
        <v>7677</v>
      </c>
      <c r="V336" s="4">
        <f t="shared" si="188"/>
        <v>9259</v>
      </c>
      <c r="W336" s="4">
        <f t="shared" si="188"/>
        <v>8816</v>
      </c>
      <c r="X336" s="4">
        <f>SUM(X333:X335)</f>
        <v>11059</v>
      </c>
      <c r="Y336" s="4">
        <f>SUM(Y333:Y335)</f>
        <v>9200</v>
      </c>
      <c r="Z336" s="4">
        <f>SUM(Z333:Z335)</f>
        <v>11059</v>
      </c>
      <c r="AA336" s="4">
        <f>SUM(AA333:AA335)</f>
        <v>11059</v>
      </c>
      <c r="AB336" s="4">
        <f>SUM(AB333:AB335)</f>
        <v>11427</v>
      </c>
      <c r="AC336" s="21">
        <f>SUM(AB336-Z336)</f>
        <v>368</v>
      </c>
      <c r="AD336" s="34">
        <f>SUM(AC336/Z336)</f>
        <v>0.03327606474364771</v>
      </c>
    </row>
    <row r="337" spans="1:30" ht="12" customHeight="1">
      <c r="A337" s="3">
        <v>240</v>
      </c>
      <c r="B337" s="30" t="s">
        <v>67</v>
      </c>
      <c r="C337" s="3" t="s">
        <v>1</v>
      </c>
      <c r="D337" s="6" t="s">
        <v>2</v>
      </c>
      <c r="E337" s="6" t="s">
        <v>1</v>
      </c>
      <c r="F337" s="6" t="s">
        <v>2</v>
      </c>
      <c r="G337" s="6" t="s">
        <v>1</v>
      </c>
      <c r="H337" s="6" t="s">
        <v>2</v>
      </c>
      <c r="I337" s="6" t="s">
        <v>1</v>
      </c>
      <c r="J337" s="6" t="s">
        <v>2</v>
      </c>
      <c r="K337" s="6" t="s">
        <v>1</v>
      </c>
      <c r="L337" s="6" t="s">
        <v>2</v>
      </c>
      <c r="M337" s="6" t="s">
        <v>1</v>
      </c>
      <c r="N337" s="6" t="s">
        <v>2</v>
      </c>
      <c r="O337" s="6" t="s">
        <v>1</v>
      </c>
      <c r="P337" s="6" t="s">
        <v>2</v>
      </c>
      <c r="Q337" s="6" t="s">
        <v>42</v>
      </c>
      <c r="R337" s="6" t="s">
        <v>2</v>
      </c>
      <c r="S337" s="6" t="s">
        <v>1</v>
      </c>
      <c r="T337" s="6" t="s">
        <v>2</v>
      </c>
      <c r="U337" s="6" t="s">
        <v>42</v>
      </c>
      <c r="V337" s="6" t="s">
        <v>2</v>
      </c>
      <c r="W337" s="6" t="s">
        <v>1</v>
      </c>
      <c r="X337" s="6" t="s">
        <v>2</v>
      </c>
      <c r="Y337" s="6" t="s">
        <v>1</v>
      </c>
      <c r="Z337" s="6" t="s">
        <v>2</v>
      </c>
      <c r="AA337" s="6" t="s">
        <v>43</v>
      </c>
      <c r="AB337" s="6" t="s">
        <v>2</v>
      </c>
      <c r="AC337" s="6" t="s">
        <v>3</v>
      </c>
      <c r="AD337" s="7" t="s">
        <v>4</v>
      </c>
    </row>
    <row r="338" spans="1:30" ht="12" customHeight="1">
      <c r="A338" s="3"/>
      <c r="B338" s="30"/>
      <c r="C338" s="3" t="s">
        <v>5</v>
      </c>
      <c r="D338" s="6" t="s">
        <v>6</v>
      </c>
      <c r="E338" s="6" t="s">
        <v>6</v>
      </c>
      <c r="F338" s="6" t="s">
        <v>7</v>
      </c>
      <c r="G338" s="6" t="s">
        <v>7</v>
      </c>
      <c r="H338" s="6" t="s">
        <v>8</v>
      </c>
      <c r="I338" s="6" t="s">
        <v>8</v>
      </c>
      <c r="J338" s="6" t="s">
        <v>9</v>
      </c>
      <c r="K338" s="6" t="s">
        <v>9</v>
      </c>
      <c r="L338" s="6" t="s">
        <v>10</v>
      </c>
      <c r="M338" s="6" t="s">
        <v>10</v>
      </c>
      <c r="N338" s="6" t="s">
        <v>44</v>
      </c>
      <c r="O338" s="6" t="s">
        <v>11</v>
      </c>
      <c r="P338" s="6" t="s">
        <v>45</v>
      </c>
      <c r="Q338" s="6" t="s">
        <v>45</v>
      </c>
      <c r="R338" s="6" t="s">
        <v>46</v>
      </c>
      <c r="S338" s="6" t="s">
        <v>13</v>
      </c>
      <c r="T338" s="6" t="s">
        <v>14</v>
      </c>
      <c r="U338" s="6" t="s">
        <v>14</v>
      </c>
      <c r="V338" s="6" t="s">
        <v>15</v>
      </c>
      <c r="W338" s="6" t="s">
        <v>15</v>
      </c>
      <c r="X338" s="6" t="s">
        <v>16</v>
      </c>
      <c r="Y338" s="6" t="s">
        <v>16</v>
      </c>
      <c r="Z338" s="6" t="s">
        <v>17</v>
      </c>
      <c r="AA338" s="6" t="s">
        <v>17</v>
      </c>
      <c r="AB338" s="6" t="s">
        <v>402</v>
      </c>
      <c r="AC338" s="6" t="s">
        <v>400</v>
      </c>
      <c r="AD338" s="7" t="s">
        <v>400</v>
      </c>
    </row>
    <row r="339" spans="1:30" s="33" customFormat="1" ht="12" customHeight="1">
      <c r="A339" s="25">
        <v>1002</v>
      </c>
      <c r="B339" s="26" t="s">
        <v>93</v>
      </c>
      <c r="C339" s="38">
        <v>1850</v>
      </c>
      <c r="D339" s="38">
        <v>1905</v>
      </c>
      <c r="E339" s="38">
        <v>1905</v>
      </c>
      <c r="F339" s="38">
        <v>1905</v>
      </c>
      <c r="G339" s="38">
        <v>1905</v>
      </c>
      <c r="H339" s="38">
        <v>1905</v>
      </c>
      <c r="I339" s="38">
        <v>1905</v>
      </c>
      <c r="J339" s="38">
        <v>2000</v>
      </c>
      <c r="K339" s="38">
        <v>2000</v>
      </c>
      <c r="L339" s="38">
        <v>2000</v>
      </c>
      <c r="M339" s="38">
        <v>2000</v>
      </c>
      <c r="N339" s="38">
        <v>2500</v>
      </c>
      <c r="O339" s="38">
        <v>2500</v>
      </c>
      <c r="P339" s="38">
        <v>3000</v>
      </c>
      <c r="Q339" s="38">
        <v>3000</v>
      </c>
      <c r="R339" s="38">
        <v>3100</v>
      </c>
      <c r="S339" s="38">
        <v>2665</v>
      </c>
      <c r="T339" s="38">
        <v>3240</v>
      </c>
      <c r="U339" s="38">
        <v>3240</v>
      </c>
      <c r="V339" s="38">
        <v>3240</v>
      </c>
      <c r="W339" s="38">
        <v>3240</v>
      </c>
      <c r="X339" s="38">
        <v>3240</v>
      </c>
      <c r="Y339" s="38">
        <v>3240</v>
      </c>
      <c r="Z339" s="38">
        <v>3305</v>
      </c>
      <c r="AA339" s="38">
        <v>3305</v>
      </c>
      <c r="AB339" s="38">
        <v>3405</v>
      </c>
      <c r="AC339" s="16">
        <f aca="true" t="shared" si="189" ref="AC339:AC347">SUM(AB339-Z339)</f>
        <v>100</v>
      </c>
      <c r="AD339" s="31">
        <f aca="true" t="shared" si="190" ref="AD339:AD347">SUM(AC339/Z339)</f>
        <v>0.030257186081694403</v>
      </c>
    </row>
    <row r="340" spans="1:30" ht="12" customHeight="1">
      <c r="A340" s="25">
        <v>1020</v>
      </c>
      <c r="B340" s="26" t="s">
        <v>95</v>
      </c>
      <c r="C340" s="38">
        <v>0</v>
      </c>
      <c r="D340" s="38">
        <v>145</v>
      </c>
      <c r="E340" s="38"/>
      <c r="F340" s="38">
        <v>145</v>
      </c>
      <c r="G340" s="38">
        <v>0</v>
      </c>
      <c r="H340" s="38">
        <v>145</v>
      </c>
      <c r="I340" s="38">
        <v>0</v>
      </c>
      <c r="J340" s="38">
        <v>153</v>
      </c>
      <c r="K340" s="38">
        <v>80</v>
      </c>
      <c r="L340" s="38">
        <v>153</v>
      </c>
      <c r="M340" s="38">
        <v>196</v>
      </c>
      <c r="N340" s="38">
        <v>192</v>
      </c>
      <c r="O340" s="38">
        <v>95</v>
      </c>
      <c r="P340" s="38">
        <v>230</v>
      </c>
      <c r="Q340" s="38">
        <v>230</v>
      </c>
      <c r="R340" s="38">
        <v>237</v>
      </c>
      <c r="S340" s="38">
        <v>382</v>
      </c>
      <c r="T340" s="38">
        <v>248</v>
      </c>
      <c r="U340" s="38">
        <v>247</v>
      </c>
      <c r="V340" s="38">
        <v>248</v>
      </c>
      <c r="W340" s="38">
        <v>248</v>
      </c>
      <c r="X340" s="38">
        <v>248</v>
      </c>
      <c r="Y340" s="38">
        <v>248</v>
      </c>
      <c r="Z340" s="38">
        <v>253</v>
      </c>
      <c r="AA340" s="38">
        <v>248</v>
      </c>
      <c r="AB340" s="38">
        <v>260</v>
      </c>
      <c r="AC340" s="16">
        <f t="shared" si="189"/>
        <v>7</v>
      </c>
      <c r="AD340" s="31">
        <f t="shared" si="190"/>
        <v>0.02766798418972332</v>
      </c>
    </row>
    <row r="341" spans="1:30" ht="12" customHeight="1">
      <c r="A341" s="32"/>
      <c r="B341" s="26" t="s">
        <v>133</v>
      </c>
      <c r="C341" s="37">
        <f aca="true" t="shared" si="191" ref="C341:H341">SUM(C339:C340)</f>
        <v>1850</v>
      </c>
      <c r="D341" s="37">
        <f t="shared" si="191"/>
        <v>2050</v>
      </c>
      <c r="E341" s="37">
        <f t="shared" si="191"/>
        <v>1905</v>
      </c>
      <c r="F341" s="37">
        <f t="shared" si="191"/>
        <v>2050</v>
      </c>
      <c r="G341" s="37">
        <f>SUM(G339:G340)</f>
        <v>1905</v>
      </c>
      <c r="H341" s="37">
        <f t="shared" si="191"/>
        <v>2050</v>
      </c>
      <c r="I341" s="37">
        <f aca="true" t="shared" si="192" ref="I341:X341">SUM(I339:I340)</f>
        <v>1905</v>
      </c>
      <c r="J341" s="37">
        <f t="shared" si="192"/>
        <v>2153</v>
      </c>
      <c r="K341" s="37">
        <f t="shared" si="192"/>
        <v>2080</v>
      </c>
      <c r="L341" s="37">
        <f t="shared" si="192"/>
        <v>2153</v>
      </c>
      <c r="M341" s="37">
        <f t="shared" si="192"/>
        <v>2196</v>
      </c>
      <c r="N341" s="37">
        <f t="shared" si="192"/>
        <v>2692</v>
      </c>
      <c r="O341" s="37">
        <f t="shared" si="192"/>
        <v>2595</v>
      </c>
      <c r="P341" s="37">
        <f t="shared" si="192"/>
        <v>3230</v>
      </c>
      <c r="Q341" s="37">
        <f t="shared" si="192"/>
        <v>3230</v>
      </c>
      <c r="R341" s="37">
        <f t="shared" si="192"/>
        <v>3337</v>
      </c>
      <c r="S341" s="37">
        <f t="shared" si="192"/>
        <v>3047</v>
      </c>
      <c r="T341" s="37">
        <f t="shared" si="192"/>
        <v>3488</v>
      </c>
      <c r="U341" s="37">
        <f t="shared" si="192"/>
        <v>3487</v>
      </c>
      <c r="V341" s="37">
        <f t="shared" si="192"/>
        <v>3488</v>
      </c>
      <c r="W341" s="37">
        <f t="shared" si="192"/>
        <v>3488</v>
      </c>
      <c r="X341" s="37">
        <f t="shared" si="192"/>
        <v>3488</v>
      </c>
      <c r="Y341" s="37">
        <f>SUM(Y339:Y340)</f>
        <v>3488</v>
      </c>
      <c r="Z341" s="37">
        <f>SUM(Z339:Z340)</f>
        <v>3558</v>
      </c>
      <c r="AA341" s="37">
        <f>SUM(AA339:AA340)</f>
        <v>3553</v>
      </c>
      <c r="AB341" s="37">
        <f>SUM(AB339:AB340)</f>
        <v>3665</v>
      </c>
      <c r="AC341" s="16">
        <f t="shared" si="189"/>
        <v>107</v>
      </c>
      <c r="AD341" s="31">
        <f t="shared" si="190"/>
        <v>0.030073074761101742</v>
      </c>
    </row>
    <row r="342" spans="1:30" ht="12" customHeight="1">
      <c r="A342" s="25">
        <v>2074</v>
      </c>
      <c r="B342" s="26" t="s">
        <v>128</v>
      </c>
      <c r="C342" s="38">
        <v>68534</v>
      </c>
      <c r="D342" s="38">
        <v>68612</v>
      </c>
      <c r="E342" s="38">
        <v>64913</v>
      </c>
      <c r="F342" s="38">
        <v>68612</v>
      </c>
      <c r="G342" s="38">
        <v>66967</v>
      </c>
      <c r="H342" s="38">
        <v>68612</v>
      </c>
      <c r="I342" s="38">
        <v>72591</v>
      </c>
      <c r="J342" s="38">
        <v>68612</v>
      </c>
      <c r="K342" s="38">
        <v>58383</v>
      </c>
      <c r="L342" s="38">
        <v>68612</v>
      </c>
      <c r="M342" s="38">
        <v>64981</v>
      </c>
      <c r="N342" s="38">
        <v>70500</v>
      </c>
      <c r="O342" s="38">
        <v>2032</v>
      </c>
      <c r="P342" s="38">
        <v>73000</v>
      </c>
      <c r="Q342" s="38">
        <v>70421</v>
      </c>
      <c r="R342" s="38">
        <v>73200</v>
      </c>
      <c r="S342" s="38">
        <v>71788</v>
      </c>
      <c r="T342" s="38">
        <v>75300</v>
      </c>
      <c r="U342" s="38">
        <v>69323</v>
      </c>
      <c r="V342" s="38">
        <v>66100</v>
      </c>
      <c r="W342" s="38">
        <v>52417</v>
      </c>
      <c r="X342" s="38">
        <v>54000</v>
      </c>
      <c r="Y342" s="38">
        <v>48710</v>
      </c>
      <c r="Z342" s="38">
        <v>54000</v>
      </c>
      <c r="AA342" s="38">
        <v>54000</v>
      </c>
      <c r="AB342" s="38">
        <v>54000</v>
      </c>
      <c r="AC342" s="16">
        <f t="shared" si="189"/>
        <v>0</v>
      </c>
      <c r="AD342" s="31">
        <f t="shared" si="190"/>
        <v>0</v>
      </c>
    </row>
    <row r="343" spans="1:30" ht="12" customHeight="1">
      <c r="A343" s="25">
        <v>2075</v>
      </c>
      <c r="B343" s="26" t="s">
        <v>129</v>
      </c>
      <c r="C343" s="38">
        <v>71021</v>
      </c>
      <c r="D343" s="38">
        <v>73000</v>
      </c>
      <c r="E343" s="38">
        <v>66588</v>
      </c>
      <c r="F343" s="38">
        <v>73000</v>
      </c>
      <c r="G343" s="38">
        <v>70584</v>
      </c>
      <c r="H343" s="38">
        <v>73000</v>
      </c>
      <c r="I343" s="38">
        <v>69558</v>
      </c>
      <c r="J343" s="38">
        <v>72000</v>
      </c>
      <c r="K343" s="38">
        <v>69558</v>
      </c>
      <c r="L343" s="38">
        <v>72000</v>
      </c>
      <c r="M343" s="38">
        <v>69558</v>
      </c>
      <c r="N343" s="38">
        <v>72000</v>
      </c>
      <c r="O343" s="38">
        <v>66096</v>
      </c>
      <c r="P343" s="38">
        <v>72000</v>
      </c>
      <c r="Q343" s="38">
        <v>72225</v>
      </c>
      <c r="R343" s="38">
        <v>74892</v>
      </c>
      <c r="S343" s="38">
        <v>74892</v>
      </c>
      <c r="T343" s="38">
        <v>74892</v>
      </c>
      <c r="U343" s="38">
        <v>76015</v>
      </c>
      <c r="V343" s="38">
        <v>78636</v>
      </c>
      <c r="W343" s="38">
        <v>77590</v>
      </c>
      <c r="X343" s="38">
        <v>81781</v>
      </c>
      <c r="Y343" s="38">
        <v>80068</v>
      </c>
      <c r="Z343" s="38">
        <v>81781</v>
      </c>
      <c r="AA343" s="38">
        <v>81781</v>
      </c>
      <c r="AB343" s="38">
        <v>81781</v>
      </c>
      <c r="AC343" s="16">
        <f t="shared" si="189"/>
        <v>0</v>
      </c>
      <c r="AD343" s="31">
        <f t="shared" si="190"/>
        <v>0</v>
      </c>
    </row>
    <row r="344" spans="1:30" ht="12" customHeight="1">
      <c r="A344" s="25">
        <v>3006</v>
      </c>
      <c r="B344" s="26" t="s">
        <v>211</v>
      </c>
      <c r="C344" s="38">
        <v>227</v>
      </c>
      <c r="D344" s="38">
        <v>500</v>
      </c>
      <c r="E344" s="38">
        <v>329</v>
      </c>
      <c r="F344" s="38">
        <v>500</v>
      </c>
      <c r="G344" s="38">
        <v>225</v>
      </c>
      <c r="H344" s="38">
        <v>500</v>
      </c>
      <c r="I344" s="38">
        <v>0</v>
      </c>
      <c r="J344" s="38">
        <v>500</v>
      </c>
      <c r="K344" s="38">
        <v>0</v>
      </c>
      <c r="L344" s="38">
        <v>500</v>
      </c>
      <c r="M344" s="38">
        <v>119</v>
      </c>
      <c r="N344" s="38">
        <v>500</v>
      </c>
      <c r="O344" s="38">
        <v>69558</v>
      </c>
      <c r="P344" s="38">
        <v>500</v>
      </c>
      <c r="Q344" s="38">
        <v>0</v>
      </c>
      <c r="R344" s="38">
        <v>500</v>
      </c>
      <c r="S344" s="38">
        <v>0</v>
      </c>
      <c r="T344" s="38">
        <v>500</v>
      </c>
      <c r="U344" s="38">
        <v>0</v>
      </c>
      <c r="V344" s="38">
        <v>500</v>
      </c>
      <c r="W344" s="38">
        <v>436</v>
      </c>
      <c r="X344" s="38">
        <v>500</v>
      </c>
      <c r="Y344" s="38">
        <v>0</v>
      </c>
      <c r="Z344" s="38">
        <v>500</v>
      </c>
      <c r="AA344" s="38">
        <v>500</v>
      </c>
      <c r="AB344" s="38">
        <v>500</v>
      </c>
      <c r="AC344" s="16">
        <f t="shared" si="189"/>
        <v>0</v>
      </c>
      <c r="AD344" s="31">
        <f t="shared" si="190"/>
        <v>0</v>
      </c>
    </row>
    <row r="345" spans="1:30" s="33" customFormat="1" ht="12" customHeight="1">
      <c r="A345" s="25">
        <v>2010</v>
      </c>
      <c r="B345" s="26" t="s">
        <v>212</v>
      </c>
      <c r="C345" s="38">
        <v>1184</v>
      </c>
      <c r="D345" s="38">
        <v>1350</v>
      </c>
      <c r="E345" s="38">
        <v>1320</v>
      </c>
      <c r="F345" s="38">
        <v>2500</v>
      </c>
      <c r="G345" s="38">
        <v>2414</v>
      </c>
      <c r="H345" s="38">
        <v>2500</v>
      </c>
      <c r="I345" s="38">
        <v>2183</v>
      </c>
      <c r="J345" s="38">
        <v>2500</v>
      </c>
      <c r="K345" s="38">
        <v>2666</v>
      </c>
      <c r="L345" s="38">
        <v>2500</v>
      </c>
      <c r="M345" s="38">
        <v>536</v>
      </c>
      <c r="N345" s="38">
        <v>2500</v>
      </c>
      <c r="O345" s="38">
        <v>0</v>
      </c>
      <c r="P345" s="38">
        <v>2500</v>
      </c>
      <c r="Q345" s="38">
        <v>1973</v>
      </c>
      <c r="R345" s="38">
        <v>0</v>
      </c>
      <c r="S345" s="38">
        <v>139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38">
        <v>0</v>
      </c>
      <c r="Z345" s="38">
        <v>0</v>
      </c>
      <c r="AA345" s="38">
        <v>0</v>
      </c>
      <c r="AB345" s="38">
        <v>0</v>
      </c>
      <c r="AC345" s="16">
        <f t="shared" si="189"/>
        <v>0</v>
      </c>
      <c r="AD345" s="31"/>
    </row>
    <row r="346" spans="1:30" ht="12" customHeight="1">
      <c r="A346" s="25">
        <v>3007</v>
      </c>
      <c r="B346" s="26" t="s">
        <v>213</v>
      </c>
      <c r="C346" s="38">
        <v>3068</v>
      </c>
      <c r="D346" s="38">
        <v>3000</v>
      </c>
      <c r="E346" s="38">
        <v>1052</v>
      </c>
      <c r="F346" s="38">
        <v>2500</v>
      </c>
      <c r="G346" s="38">
        <v>1861</v>
      </c>
      <c r="H346" s="38">
        <v>1800</v>
      </c>
      <c r="I346" s="38">
        <v>1554</v>
      </c>
      <c r="J346" s="38">
        <v>1800</v>
      </c>
      <c r="K346" s="38">
        <v>1619</v>
      </c>
      <c r="L346" s="38">
        <v>1500</v>
      </c>
      <c r="M346" s="38">
        <v>1150</v>
      </c>
      <c r="N346" s="38">
        <v>1500</v>
      </c>
      <c r="O346" s="38">
        <v>1473</v>
      </c>
      <c r="P346" s="38">
        <v>1500</v>
      </c>
      <c r="Q346" s="38">
        <v>1500</v>
      </c>
      <c r="R346" s="38">
        <v>1500</v>
      </c>
      <c r="S346" s="38">
        <v>759</v>
      </c>
      <c r="T346" s="38">
        <v>1500</v>
      </c>
      <c r="U346" s="38">
        <v>195</v>
      </c>
      <c r="V346" s="38">
        <v>1500</v>
      </c>
      <c r="W346" s="38">
        <v>1314</v>
      </c>
      <c r="X346" s="38">
        <v>1500</v>
      </c>
      <c r="Y346" s="38">
        <v>1062</v>
      </c>
      <c r="Z346" s="38">
        <v>1500</v>
      </c>
      <c r="AA346" s="38">
        <v>1500</v>
      </c>
      <c r="AB346" s="38">
        <v>1500</v>
      </c>
      <c r="AC346" s="16">
        <f t="shared" si="189"/>
        <v>0</v>
      </c>
      <c r="AD346" s="31">
        <f t="shared" si="190"/>
        <v>0</v>
      </c>
    </row>
    <row r="347" spans="1:30" s="33" customFormat="1" ht="12" customHeight="1">
      <c r="A347" s="32">
        <v>240</v>
      </c>
      <c r="B347" s="26" t="s">
        <v>67</v>
      </c>
      <c r="C347" s="37">
        <f aca="true" t="shared" si="193" ref="C347:H347">SUM(C341:C346)</f>
        <v>145884</v>
      </c>
      <c r="D347" s="37">
        <f t="shared" si="193"/>
        <v>148512</v>
      </c>
      <c r="E347" s="37">
        <f t="shared" si="193"/>
        <v>136107</v>
      </c>
      <c r="F347" s="37">
        <f t="shared" si="193"/>
        <v>149162</v>
      </c>
      <c r="G347" s="37">
        <f t="shared" si="193"/>
        <v>143956</v>
      </c>
      <c r="H347" s="37">
        <f t="shared" si="193"/>
        <v>148462</v>
      </c>
      <c r="I347" s="37">
        <f aca="true" t="shared" si="194" ref="I347:X347">SUM(I341:I346)</f>
        <v>147791</v>
      </c>
      <c r="J347" s="37">
        <f t="shared" si="194"/>
        <v>147565</v>
      </c>
      <c r="K347" s="37">
        <f t="shared" si="194"/>
        <v>134306</v>
      </c>
      <c r="L347" s="37">
        <f t="shared" si="194"/>
        <v>147265</v>
      </c>
      <c r="M347" s="37">
        <f t="shared" si="194"/>
        <v>138540</v>
      </c>
      <c r="N347" s="37">
        <f t="shared" si="194"/>
        <v>149692</v>
      </c>
      <c r="O347" s="37">
        <f t="shared" si="194"/>
        <v>141754</v>
      </c>
      <c r="P347" s="37">
        <f t="shared" si="194"/>
        <v>152730</v>
      </c>
      <c r="Q347" s="37">
        <f t="shared" si="194"/>
        <v>149349</v>
      </c>
      <c r="R347" s="37">
        <f t="shared" si="194"/>
        <v>153429</v>
      </c>
      <c r="S347" s="37">
        <f t="shared" si="194"/>
        <v>150625</v>
      </c>
      <c r="T347" s="37">
        <f t="shared" si="194"/>
        <v>155680</v>
      </c>
      <c r="U347" s="37">
        <f t="shared" si="194"/>
        <v>149020</v>
      </c>
      <c r="V347" s="37">
        <f t="shared" si="194"/>
        <v>150224</v>
      </c>
      <c r="W347" s="37">
        <f t="shared" si="194"/>
        <v>135245</v>
      </c>
      <c r="X347" s="37">
        <f t="shared" si="194"/>
        <v>141269</v>
      </c>
      <c r="Y347" s="37">
        <f>SUM(Y341:Y346)</f>
        <v>133328</v>
      </c>
      <c r="Z347" s="37">
        <f>SUM(Z341:Z346)</f>
        <v>141339</v>
      </c>
      <c r="AA347" s="37">
        <f>SUM(AA341:AA346)</f>
        <v>141334</v>
      </c>
      <c r="AB347" s="37">
        <f>SUM(AB341:AB346)</f>
        <v>141446</v>
      </c>
      <c r="AC347" s="21">
        <f t="shared" si="189"/>
        <v>107</v>
      </c>
      <c r="AD347" s="34">
        <f t="shared" si="190"/>
        <v>0.0007570451184740235</v>
      </c>
    </row>
    <row r="348" spans="1:30" ht="12" customHeight="1">
      <c r="A348" s="3">
        <v>250</v>
      </c>
      <c r="B348" s="30" t="s">
        <v>68</v>
      </c>
      <c r="C348" s="3" t="s">
        <v>1</v>
      </c>
      <c r="D348" s="6" t="s">
        <v>2</v>
      </c>
      <c r="E348" s="6" t="s">
        <v>1</v>
      </c>
      <c r="F348" s="6" t="s">
        <v>2</v>
      </c>
      <c r="G348" s="6" t="s">
        <v>1</v>
      </c>
      <c r="H348" s="6" t="s">
        <v>2</v>
      </c>
      <c r="I348" s="6" t="s">
        <v>1</v>
      </c>
      <c r="J348" s="6" t="s">
        <v>2</v>
      </c>
      <c r="K348" s="6" t="s">
        <v>1</v>
      </c>
      <c r="L348" s="6" t="s">
        <v>2</v>
      </c>
      <c r="M348" s="6" t="s">
        <v>1</v>
      </c>
      <c r="N348" s="6" t="s">
        <v>2</v>
      </c>
      <c r="O348" s="6" t="s">
        <v>1</v>
      </c>
      <c r="P348" s="6" t="s">
        <v>2</v>
      </c>
      <c r="Q348" s="6" t="s">
        <v>42</v>
      </c>
      <c r="R348" s="6" t="s">
        <v>2</v>
      </c>
      <c r="S348" s="6" t="s">
        <v>1</v>
      </c>
      <c r="T348" s="6" t="s">
        <v>2</v>
      </c>
      <c r="U348" s="6" t="s">
        <v>42</v>
      </c>
      <c r="V348" s="6" t="s">
        <v>2</v>
      </c>
      <c r="W348" s="6" t="s">
        <v>1</v>
      </c>
      <c r="X348" s="6" t="s">
        <v>2</v>
      </c>
      <c r="Y348" s="6" t="s">
        <v>1</v>
      </c>
      <c r="Z348" s="6" t="s">
        <v>2</v>
      </c>
      <c r="AA348" s="6" t="s">
        <v>43</v>
      </c>
      <c r="AB348" s="6" t="s">
        <v>2</v>
      </c>
      <c r="AC348" s="6" t="s">
        <v>3</v>
      </c>
      <c r="AD348" s="7" t="s">
        <v>4</v>
      </c>
    </row>
    <row r="349" spans="1:30" ht="12" customHeight="1">
      <c r="A349" s="3"/>
      <c r="B349" s="30"/>
      <c r="C349" s="3" t="s">
        <v>5</v>
      </c>
      <c r="D349" s="6" t="s">
        <v>6</v>
      </c>
      <c r="E349" s="6" t="s">
        <v>6</v>
      </c>
      <c r="F349" s="6" t="s">
        <v>7</v>
      </c>
      <c r="G349" s="6" t="s">
        <v>7</v>
      </c>
      <c r="H349" s="6" t="s">
        <v>8</v>
      </c>
      <c r="I349" s="6" t="s">
        <v>8</v>
      </c>
      <c r="J349" s="6" t="s">
        <v>9</v>
      </c>
      <c r="K349" s="6" t="s">
        <v>9</v>
      </c>
      <c r="L349" s="6" t="s">
        <v>10</v>
      </c>
      <c r="M349" s="6" t="s">
        <v>10</v>
      </c>
      <c r="N349" s="6" t="s">
        <v>44</v>
      </c>
      <c r="O349" s="6" t="s">
        <v>11</v>
      </c>
      <c r="P349" s="6" t="s">
        <v>45</v>
      </c>
      <c r="Q349" s="6" t="s">
        <v>45</v>
      </c>
      <c r="R349" s="6" t="s">
        <v>46</v>
      </c>
      <c r="S349" s="6" t="s">
        <v>13</v>
      </c>
      <c r="T349" s="6" t="s">
        <v>14</v>
      </c>
      <c r="U349" s="6" t="s">
        <v>14</v>
      </c>
      <c r="V349" s="6" t="s">
        <v>15</v>
      </c>
      <c r="W349" s="6" t="s">
        <v>15</v>
      </c>
      <c r="X349" s="6" t="s">
        <v>16</v>
      </c>
      <c r="Y349" s="6" t="s">
        <v>16</v>
      </c>
      <c r="Z349" s="6" t="s">
        <v>17</v>
      </c>
      <c r="AA349" s="6" t="s">
        <v>17</v>
      </c>
      <c r="AB349" s="6" t="s">
        <v>402</v>
      </c>
      <c r="AC349" s="6" t="s">
        <v>400</v>
      </c>
      <c r="AD349" s="7" t="s">
        <v>400</v>
      </c>
    </row>
    <row r="350" spans="1:30" s="33" customFormat="1" ht="12" customHeight="1">
      <c r="A350" s="25">
        <v>1002</v>
      </c>
      <c r="B350" s="26" t="s">
        <v>93</v>
      </c>
      <c r="C350" s="38">
        <v>1326</v>
      </c>
      <c r="D350" s="38">
        <v>1366</v>
      </c>
      <c r="E350" s="38">
        <v>1366</v>
      </c>
      <c r="F350" s="38">
        <v>1410</v>
      </c>
      <c r="G350" s="38">
        <v>1410</v>
      </c>
      <c r="H350" s="38">
        <v>1450</v>
      </c>
      <c r="I350" s="38">
        <v>1450</v>
      </c>
      <c r="J350" s="38">
        <v>1494</v>
      </c>
      <c r="K350" s="38">
        <v>1494</v>
      </c>
      <c r="L350" s="38">
        <v>1540</v>
      </c>
      <c r="M350" s="38">
        <v>1540</v>
      </c>
      <c r="N350" s="38">
        <v>1580</v>
      </c>
      <c r="O350" s="38">
        <v>1580</v>
      </c>
      <c r="P350" s="38">
        <v>1627</v>
      </c>
      <c r="Q350" s="38">
        <v>1627</v>
      </c>
      <c r="R350" s="38">
        <v>1676</v>
      </c>
      <c r="S350" s="38">
        <v>1676</v>
      </c>
      <c r="T350" s="38">
        <v>1760</v>
      </c>
      <c r="U350" s="38">
        <v>1760</v>
      </c>
      <c r="V350" s="38">
        <v>1760</v>
      </c>
      <c r="W350" s="38">
        <v>1760</v>
      </c>
      <c r="X350" s="28">
        <v>2560</v>
      </c>
      <c r="Y350" s="28">
        <v>2560</v>
      </c>
      <c r="Z350" s="28">
        <v>2612</v>
      </c>
      <c r="AA350" s="28">
        <v>2612</v>
      </c>
      <c r="AB350" s="28">
        <v>2690</v>
      </c>
      <c r="AC350" s="16">
        <f aca="true" t="shared" si="195" ref="AC350:AC356">SUM(AB350-Z350)</f>
        <v>78</v>
      </c>
      <c r="AD350" s="31">
        <f aca="true" t="shared" si="196" ref="AD350:AD356">SUM(AC350/Z350)</f>
        <v>0.02986217457886677</v>
      </c>
    </row>
    <row r="351" spans="1:30" ht="12" customHeight="1">
      <c r="A351" s="25">
        <v>1020</v>
      </c>
      <c r="B351" s="26" t="s">
        <v>95</v>
      </c>
      <c r="C351" s="38">
        <v>0</v>
      </c>
      <c r="D351" s="38">
        <v>104</v>
      </c>
      <c r="E351" s="38"/>
      <c r="F351" s="38">
        <v>108</v>
      </c>
      <c r="G351" s="38">
        <v>0</v>
      </c>
      <c r="H351" s="38">
        <v>111</v>
      </c>
      <c r="I351" s="38">
        <v>0</v>
      </c>
      <c r="J351" s="38">
        <v>114</v>
      </c>
      <c r="K351" s="38">
        <v>0</v>
      </c>
      <c r="L351" s="38">
        <v>118</v>
      </c>
      <c r="M351" s="38">
        <v>0</v>
      </c>
      <c r="N351" s="38">
        <v>121</v>
      </c>
      <c r="O351" s="38">
        <v>0</v>
      </c>
      <c r="P351" s="38">
        <v>126</v>
      </c>
      <c r="Q351" s="38">
        <v>0</v>
      </c>
      <c r="R351" s="38">
        <v>130</v>
      </c>
      <c r="S351" s="38">
        <v>0</v>
      </c>
      <c r="T351" s="38">
        <v>137</v>
      </c>
      <c r="U351" s="38">
        <v>0</v>
      </c>
      <c r="V351" s="38">
        <v>137</v>
      </c>
      <c r="W351" s="38">
        <v>0</v>
      </c>
      <c r="X351" s="28">
        <v>137</v>
      </c>
      <c r="Y351" s="28">
        <v>0</v>
      </c>
      <c r="Z351" s="28">
        <v>200</v>
      </c>
      <c r="AA351" s="28">
        <v>200</v>
      </c>
      <c r="AB351" s="28">
        <v>206</v>
      </c>
      <c r="AC351" s="16">
        <f t="shared" si="195"/>
        <v>6</v>
      </c>
      <c r="AD351" s="31">
        <f t="shared" si="196"/>
        <v>0.03</v>
      </c>
    </row>
    <row r="352" spans="1:30" ht="12" customHeight="1">
      <c r="A352" s="32"/>
      <c r="B352" s="26" t="s">
        <v>133</v>
      </c>
      <c r="C352" s="37">
        <f>SUM(C350:C351)</f>
        <v>1326</v>
      </c>
      <c r="D352" s="37">
        <f>SUM(D350:D351)</f>
        <v>1470</v>
      </c>
      <c r="E352" s="37">
        <v>1366</v>
      </c>
      <c r="F352" s="37">
        <f aca="true" t="shared" si="197" ref="F352:K352">SUM(F350:F351)</f>
        <v>1518</v>
      </c>
      <c r="G352" s="37">
        <f t="shared" si="197"/>
        <v>1410</v>
      </c>
      <c r="H352" s="37">
        <f t="shared" si="197"/>
        <v>1561</v>
      </c>
      <c r="I352" s="37">
        <f t="shared" si="197"/>
        <v>1450</v>
      </c>
      <c r="J352" s="37">
        <f t="shared" si="197"/>
        <v>1608</v>
      </c>
      <c r="K352" s="37">
        <f t="shared" si="197"/>
        <v>1494</v>
      </c>
      <c r="L352" s="37">
        <f aca="true" t="shared" si="198" ref="L352:R352">SUM(L350:L351)</f>
        <v>1658</v>
      </c>
      <c r="M352" s="37">
        <f t="shared" si="198"/>
        <v>1540</v>
      </c>
      <c r="N352" s="37">
        <f t="shared" si="198"/>
        <v>1701</v>
      </c>
      <c r="O352" s="37">
        <f t="shared" si="198"/>
        <v>1580</v>
      </c>
      <c r="P352" s="37">
        <f t="shared" si="198"/>
        <v>1753</v>
      </c>
      <c r="Q352" s="37">
        <f t="shared" si="198"/>
        <v>1627</v>
      </c>
      <c r="R352" s="37">
        <f t="shared" si="198"/>
        <v>1806</v>
      </c>
      <c r="S352" s="37">
        <f aca="true" t="shared" si="199" ref="S352:AB352">SUM(S350:S351)</f>
        <v>1676</v>
      </c>
      <c r="T352" s="37">
        <f t="shared" si="199"/>
        <v>1897</v>
      </c>
      <c r="U352" s="37">
        <f t="shared" si="199"/>
        <v>1760</v>
      </c>
      <c r="V352" s="37">
        <f t="shared" si="199"/>
        <v>1897</v>
      </c>
      <c r="W352" s="37">
        <f t="shared" si="199"/>
        <v>1760</v>
      </c>
      <c r="X352" s="37">
        <f t="shared" si="199"/>
        <v>2697</v>
      </c>
      <c r="Y352" s="37">
        <f t="shared" si="199"/>
        <v>2560</v>
      </c>
      <c r="Z352" s="28">
        <f t="shared" si="199"/>
        <v>2812</v>
      </c>
      <c r="AA352" s="28">
        <f t="shared" si="199"/>
        <v>2812</v>
      </c>
      <c r="AB352" s="28">
        <f t="shared" si="199"/>
        <v>2896</v>
      </c>
      <c r="AC352" s="16">
        <f t="shared" si="195"/>
        <v>84</v>
      </c>
      <c r="AD352" s="31">
        <f t="shared" si="196"/>
        <v>0.029871977240398292</v>
      </c>
    </row>
    <row r="353" spans="1:30" s="33" customFormat="1" ht="12" customHeight="1">
      <c r="A353" s="25">
        <v>2033</v>
      </c>
      <c r="B353" s="26" t="s">
        <v>196</v>
      </c>
      <c r="C353" s="38">
        <v>150</v>
      </c>
      <c r="D353" s="38">
        <v>323</v>
      </c>
      <c r="E353" s="38">
        <v>251</v>
      </c>
      <c r="F353" s="38">
        <v>400</v>
      </c>
      <c r="G353" s="38">
        <v>122</v>
      </c>
      <c r="H353" s="38">
        <v>400</v>
      </c>
      <c r="I353" s="38">
        <v>117</v>
      </c>
      <c r="J353" s="38">
        <v>300</v>
      </c>
      <c r="K353" s="38">
        <v>375</v>
      </c>
      <c r="L353" s="38">
        <v>250</v>
      </c>
      <c r="M353" s="38">
        <v>0</v>
      </c>
      <c r="N353" s="38">
        <v>250</v>
      </c>
      <c r="O353" s="38">
        <v>0</v>
      </c>
      <c r="P353" s="38">
        <v>250</v>
      </c>
      <c r="Q353" s="38">
        <v>0</v>
      </c>
      <c r="R353" s="38">
        <v>250</v>
      </c>
      <c r="S353" s="38">
        <v>0</v>
      </c>
      <c r="T353" s="38">
        <v>250</v>
      </c>
      <c r="U353" s="38">
        <v>250</v>
      </c>
      <c r="V353" s="38">
        <v>250</v>
      </c>
      <c r="W353" s="38">
        <v>247</v>
      </c>
      <c r="X353" s="28">
        <v>250</v>
      </c>
      <c r="Y353" s="28">
        <v>250</v>
      </c>
      <c r="Z353" s="28">
        <v>300</v>
      </c>
      <c r="AA353" s="28">
        <v>300</v>
      </c>
      <c r="AB353" s="28">
        <v>500</v>
      </c>
      <c r="AC353" s="16">
        <f t="shared" si="195"/>
        <v>200</v>
      </c>
      <c r="AD353" s="31">
        <f t="shared" si="196"/>
        <v>0.6666666666666666</v>
      </c>
    </row>
    <row r="354" spans="1:30" s="33" customFormat="1" ht="12" customHeight="1">
      <c r="A354" s="25">
        <v>3006</v>
      </c>
      <c r="B354" s="26" t="s">
        <v>148</v>
      </c>
      <c r="C354" s="38">
        <v>956</v>
      </c>
      <c r="D354" s="38">
        <v>250</v>
      </c>
      <c r="E354" s="38">
        <v>51</v>
      </c>
      <c r="F354" s="38">
        <v>200</v>
      </c>
      <c r="G354" s="38">
        <v>399</v>
      </c>
      <c r="H354" s="38">
        <v>339</v>
      </c>
      <c r="I354" s="38">
        <v>288</v>
      </c>
      <c r="J354" s="38">
        <v>92</v>
      </c>
      <c r="K354" s="38">
        <v>9</v>
      </c>
      <c r="L354" s="38">
        <v>92</v>
      </c>
      <c r="M354" s="38">
        <v>0</v>
      </c>
      <c r="N354" s="38">
        <v>92</v>
      </c>
      <c r="O354" s="38">
        <v>0</v>
      </c>
      <c r="P354" s="38">
        <v>102</v>
      </c>
      <c r="Q354" s="38">
        <v>107</v>
      </c>
      <c r="R354" s="38">
        <v>112</v>
      </c>
      <c r="S354" s="38">
        <v>0</v>
      </c>
      <c r="T354" s="38">
        <v>112</v>
      </c>
      <c r="U354" s="38">
        <v>0</v>
      </c>
      <c r="V354" s="38">
        <v>112</v>
      </c>
      <c r="W354" s="38">
        <v>0</v>
      </c>
      <c r="X354" s="28">
        <v>250</v>
      </c>
      <c r="Y354" s="28">
        <v>0</v>
      </c>
      <c r="Z354" s="28">
        <v>300</v>
      </c>
      <c r="AA354" s="28">
        <v>300</v>
      </c>
      <c r="AB354" s="28">
        <v>300</v>
      </c>
      <c r="AC354" s="16">
        <f t="shared" si="195"/>
        <v>0</v>
      </c>
      <c r="AD354" s="31">
        <f t="shared" si="196"/>
        <v>0</v>
      </c>
    </row>
    <row r="355" spans="1:30" ht="12" customHeight="1">
      <c r="A355" s="32"/>
      <c r="B355" s="26" t="s">
        <v>141</v>
      </c>
      <c r="C355" s="37">
        <f aca="true" t="shared" si="200" ref="C355:H355">SUM(C353:C354)</f>
        <v>1106</v>
      </c>
      <c r="D355" s="37">
        <f t="shared" si="200"/>
        <v>573</v>
      </c>
      <c r="E355" s="37">
        <f t="shared" si="200"/>
        <v>302</v>
      </c>
      <c r="F355" s="37">
        <f t="shared" si="200"/>
        <v>600</v>
      </c>
      <c r="G355" s="37">
        <f t="shared" si="200"/>
        <v>521</v>
      </c>
      <c r="H355" s="37">
        <f t="shared" si="200"/>
        <v>739</v>
      </c>
      <c r="I355" s="37">
        <f aca="true" t="shared" si="201" ref="I355:P355">SUM(I353:I354)</f>
        <v>405</v>
      </c>
      <c r="J355" s="37">
        <f t="shared" si="201"/>
        <v>392</v>
      </c>
      <c r="K355" s="37">
        <f t="shared" si="201"/>
        <v>384</v>
      </c>
      <c r="L355" s="37">
        <f t="shared" si="201"/>
        <v>342</v>
      </c>
      <c r="M355" s="37">
        <v>0</v>
      </c>
      <c r="N355" s="37">
        <f t="shared" si="201"/>
        <v>342</v>
      </c>
      <c r="O355" s="37">
        <v>35</v>
      </c>
      <c r="P355" s="37">
        <f t="shared" si="201"/>
        <v>352</v>
      </c>
      <c r="Q355" s="37">
        <f aca="true" t="shared" si="202" ref="Q355:W355">SUM(Q353:Q354)</f>
        <v>107</v>
      </c>
      <c r="R355" s="37">
        <f t="shared" si="202"/>
        <v>362</v>
      </c>
      <c r="S355" s="37">
        <f t="shared" si="202"/>
        <v>0</v>
      </c>
      <c r="T355" s="37">
        <f t="shared" si="202"/>
        <v>362</v>
      </c>
      <c r="U355" s="37">
        <f t="shared" si="202"/>
        <v>250</v>
      </c>
      <c r="V355" s="37">
        <f t="shared" si="202"/>
        <v>362</v>
      </c>
      <c r="W355" s="37">
        <f t="shared" si="202"/>
        <v>247</v>
      </c>
      <c r="X355" s="4">
        <v>500</v>
      </c>
      <c r="Y355" s="4">
        <v>250</v>
      </c>
      <c r="Z355" s="28">
        <v>600</v>
      </c>
      <c r="AA355" s="28">
        <v>600</v>
      </c>
      <c r="AB355" s="28">
        <v>800</v>
      </c>
      <c r="AC355" s="16">
        <f t="shared" si="195"/>
        <v>200</v>
      </c>
      <c r="AD355" s="31">
        <f t="shared" si="196"/>
        <v>0.3333333333333333</v>
      </c>
    </row>
    <row r="356" spans="1:30" ht="12" customHeight="1">
      <c r="A356" s="32">
        <v>250</v>
      </c>
      <c r="B356" s="26" t="s">
        <v>68</v>
      </c>
      <c r="C356" s="37">
        <f aca="true" t="shared" si="203" ref="C356:K356">SUM(C352+C355)</f>
        <v>2432</v>
      </c>
      <c r="D356" s="37">
        <f t="shared" si="203"/>
        <v>2043</v>
      </c>
      <c r="E356" s="37">
        <f t="shared" si="203"/>
        <v>1668</v>
      </c>
      <c r="F356" s="37">
        <f t="shared" si="203"/>
        <v>2118</v>
      </c>
      <c r="G356" s="37">
        <f t="shared" si="203"/>
        <v>1931</v>
      </c>
      <c r="H356" s="37">
        <f t="shared" si="203"/>
        <v>2300</v>
      </c>
      <c r="I356" s="37">
        <f t="shared" si="203"/>
        <v>1855</v>
      </c>
      <c r="J356" s="37">
        <f t="shared" si="203"/>
        <v>2000</v>
      </c>
      <c r="K356" s="37">
        <f t="shared" si="203"/>
        <v>1878</v>
      </c>
      <c r="L356" s="37">
        <f aca="true" t="shared" si="204" ref="L356:R356">SUM(L352+L355)</f>
        <v>2000</v>
      </c>
      <c r="M356" s="37">
        <f t="shared" si="204"/>
        <v>1540</v>
      </c>
      <c r="N356" s="37">
        <f t="shared" si="204"/>
        <v>2043</v>
      </c>
      <c r="O356" s="37">
        <f t="shared" si="204"/>
        <v>1615</v>
      </c>
      <c r="P356" s="37">
        <f t="shared" si="204"/>
        <v>2105</v>
      </c>
      <c r="Q356" s="37">
        <f t="shared" si="204"/>
        <v>1734</v>
      </c>
      <c r="R356" s="37">
        <f t="shared" si="204"/>
        <v>2168</v>
      </c>
      <c r="S356" s="37">
        <f aca="true" t="shared" si="205" ref="S356:AB356">SUM(S352+S355)</f>
        <v>1676</v>
      </c>
      <c r="T356" s="37">
        <f t="shared" si="205"/>
        <v>2259</v>
      </c>
      <c r="U356" s="37">
        <f t="shared" si="205"/>
        <v>2010</v>
      </c>
      <c r="V356" s="37">
        <f t="shared" si="205"/>
        <v>2259</v>
      </c>
      <c r="W356" s="37">
        <f t="shared" si="205"/>
        <v>2007</v>
      </c>
      <c r="X356" s="37">
        <f t="shared" si="205"/>
        <v>3197</v>
      </c>
      <c r="Y356" s="37">
        <f t="shared" si="205"/>
        <v>2810</v>
      </c>
      <c r="Z356" s="37">
        <f t="shared" si="205"/>
        <v>3412</v>
      </c>
      <c r="AA356" s="37">
        <f t="shared" si="205"/>
        <v>3412</v>
      </c>
      <c r="AB356" s="37">
        <f t="shared" si="205"/>
        <v>3696</v>
      </c>
      <c r="AC356" s="16">
        <f t="shared" si="195"/>
        <v>284</v>
      </c>
      <c r="AD356" s="31">
        <f t="shared" si="196"/>
        <v>0.08323563892145369</v>
      </c>
    </row>
    <row r="357" spans="1:30" ht="12" customHeight="1">
      <c r="A357" s="3">
        <v>310</v>
      </c>
      <c r="B357" s="30" t="s">
        <v>70</v>
      </c>
      <c r="C357" s="3" t="s">
        <v>1</v>
      </c>
      <c r="D357" s="6" t="s">
        <v>2</v>
      </c>
      <c r="E357" s="6" t="s">
        <v>1</v>
      </c>
      <c r="F357" s="6" t="s">
        <v>2</v>
      </c>
      <c r="G357" s="6" t="s">
        <v>1</v>
      </c>
      <c r="H357" s="6" t="s">
        <v>2</v>
      </c>
      <c r="I357" s="6" t="s">
        <v>1</v>
      </c>
      <c r="J357" s="6" t="s">
        <v>2</v>
      </c>
      <c r="K357" s="6" t="s">
        <v>1</v>
      </c>
      <c r="L357" s="6" t="s">
        <v>2</v>
      </c>
      <c r="M357" s="6" t="s">
        <v>1</v>
      </c>
      <c r="N357" s="6" t="s">
        <v>2</v>
      </c>
      <c r="O357" s="6" t="s">
        <v>1</v>
      </c>
      <c r="P357" s="6" t="s">
        <v>2</v>
      </c>
      <c r="Q357" s="6" t="s">
        <v>42</v>
      </c>
      <c r="R357" s="6" t="s">
        <v>2</v>
      </c>
      <c r="S357" s="6" t="s">
        <v>1</v>
      </c>
      <c r="T357" s="6" t="s">
        <v>2</v>
      </c>
      <c r="U357" s="6" t="s">
        <v>42</v>
      </c>
      <c r="V357" s="6" t="s">
        <v>2</v>
      </c>
      <c r="W357" s="6" t="s">
        <v>1</v>
      </c>
      <c r="X357" s="6" t="s">
        <v>2</v>
      </c>
      <c r="Y357" s="6" t="s">
        <v>1</v>
      </c>
      <c r="Z357" s="6" t="s">
        <v>2</v>
      </c>
      <c r="AA357" s="6" t="s">
        <v>43</v>
      </c>
      <c r="AB357" s="6" t="s">
        <v>2</v>
      </c>
      <c r="AC357" s="6" t="s">
        <v>3</v>
      </c>
      <c r="AD357" s="7" t="s">
        <v>4</v>
      </c>
    </row>
    <row r="358" spans="1:30" ht="12" customHeight="1">
      <c r="A358" s="3"/>
      <c r="B358" s="30"/>
      <c r="C358" s="3" t="s">
        <v>5</v>
      </c>
      <c r="D358" s="6" t="s">
        <v>6</v>
      </c>
      <c r="E358" s="6" t="s">
        <v>6</v>
      </c>
      <c r="F358" s="6" t="s">
        <v>7</v>
      </c>
      <c r="G358" s="6" t="s">
        <v>7</v>
      </c>
      <c r="H358" s="6" t="s">
        <v>8</v>
      </c>
      <c r="I358" s="6" t="s">
        <v>8</v>
      </c>
      <c r="J358" s="6" t="s">
        <v>9</v>
      </c>
      <c r="K358" s="6" t="s">
        <v>9</v>
      </c>
      <c r="L358" s="6" t="s">
        <v>10</v>
      </c>
      <c r="M358" s="6" t="s">
        <v>10</v>
      </c>
      <c r="N358" s="6" t="s">
        <v>44</v>
      </c>
      <c r="O358" s="6" t="s">
        <v>11</v>
      </c>
      <c r="P358" s="6" t="s">
        <v>45</v>
      </c>
      <c r="Q358" s="6" t="s">
        <v>45</v>
      </c>
      <c r="R358" s="6" t="s">
        <v>46</v>
      </c>
      <c r="S358" s="6" t="s">
        <v>13</v>
      </c>
      <c r="T358" s="6" t="s">
        <v>14</v>
      </c>
      <c r="U358" s="6" t="s">
        <v>14</v>
      </c>
      <c r="V358" s="6" t="s">
        <v>15</v>
      </c>
      <c r="W358" s="6" t="s">
        <v>15</v>
      </c>
      <c r="X358" s="6" t="s">
        <v>16</v>
      </c>
      <c r="Y358" s="6" t="s">
        <v>16</v>
      </c>
      <c r="Z358" s="6" t="s">
        <v>17</v>
      </c>
      <c r="AA358" s="6" t="s">
        <v>17</v>
      </c>
      <c r="AB358" s="6" t="s">
        <v>402</v>
      </c>
      <c r="AC358" s="6" t="s">
        <v>400</v>
      </c>
      <c r="AD358" s="7" t="s">
        <v>400</v>
      </c>
    </row>
    <row r="359" spans="1:30" ht="12" customHeight="1">
      <c r="A359" s="25">
        <v>1001</v>
      </c>
      <c r="B359" s="26" t="s">
        <v>92</v>
      </c>
      <c r="C359" s="36">
        <v>347504</v>
      </c>
      <c r="D359" s="36">
        <v>358425</v>
      </c>
      <c r="E359" s="36">
        <v>355313</v>
      </c>
      <c r="F359" s="36">
        <v>369960</v>
      </c>
      <c r="G359" s="36">
        <v>370207</v>
      </c>
      <c r="H359" s="36">
        <v>390320</v>
      </c>
      <c r="I359" s="36">
        <v>363809</v>
      </c>
      <c r="J359" s="36">
        <v>402030</v>
      </c>
      <c r="K359" s="36">
        <v>401209</v>
      </c>
      <c r="L359" s="36">
        <v>425140</v>
      </c>
      <c r="M359" s="36">
        <v>408143</v>
      </c>
      <c r="N359" s="36">
        <v>433308</v>
      </c>
      <c r="O359" s="36">
        <v>457174</v>
      </c>
      <c r="P359" s="36">
        <v>449566</v>
      </c>
      <c r="Q359" s="36">
        <v>450648</v>
      </c>
      <c r="R359" s="36">
        <v>464928</v>
      </c>
      <c r="S359" s="36">
        <v>462886</v>
      </c>
      <c r="T359" s="36">
        <v>486474</v>
      </c>
      <c r="U359" s="36">
        <v>486753</v>
      </c>
      <c r="V359" s="36">
        <v>502515</v>
      </c>
      <c r="W359" s="36">
        <v>502783</v>
      </c>
      <c r="X359" s="36">
        <v>503243</v>
      </c>
      <c r="Y359" s="39">
        <v>487658</v>
      </c>
      <c r="Z359" s="39">
        <v>516338</v>
      </c>
      <c r="AA359" s="39">
        <v>510000</v>
      </c>
      <c r="AB359" s="39">
        <v>528980</v>
      </c>
      <c r="AC359" s="16">
        <f aca="true" t="shared" si="206" ref="AC359:AC399">SUM(AB359-Z359)</f>
        <v>12642</v>
      </c>
      <c r="AD359" s="31">
        <f aca="true" t="shared" si="207" ref="AD359:AD399">SUM(AC359/Z359)</f>
        <v>0.024483962055862632</v>
      </c>
    </row>
    <row r="360" spans="1:30" ht="12" customHeight="1">
      <c r="A360" s="25">
        <v>1002</v>
      </c>
      <c r="B360" s="26" t="s">
        <v>93</v>
      </c>
      <c r="C360" s="36">
        <v>3248</v>
      </c>
      <c r="D360" s="36">
        <v>6200</v>
      </c>
      <c r="E360" s="36">
        <v>8387</v>
      </c>
      <c r="F360" s="36">
        <v>6400</v>
      </c>
      <c r="G360" s="36">
        <v>3435</v>
      </c>
      <c r="H360" s="36">
        <v>1500</v>
      </c>
      <c r="I360" s="36">
        <v>2914</v>
      </c>
      <c r="J360" s="36">
        <v>1550</v>
      </c>
      <c r="K360" s="36">
        <v>872</v>
      </c>
      <c r="L360" s="36">
        <v>2750</v>
      </c>
      <c r="M360" s="36">
        <v>3617</v>
      </c>
      <c r="N360" s="36">
        <v>3034</v>
      </c>
      <c r="O360" s="36">
        <v>3511</v>
      </c>
      <c r="P360" s="36">
        <v>3500</v>
      </c>
      <c r="Q360" s="36">
        <v>1305</v>
      </c>
      <c r="R360" s="36">
        <v>3640</v>
      </c>
      <c r="S360" s="36">
        <v>3411</v>
      </c>
      <c r="T360" s="36">
        <v>3787</v>
      </c>
      <c r="U360" s="36">
        <v>2397</v>
      </c>
      <c r="V360" s="36">
        <v>3863</v>
      </c>
      <c r="W360" s="36">
        <v>1377</v>
      </c>
      <c r="X360" s="36">
        <v>3863</v>
      </c>
      <c r="Y360" s="39">
        <v>3713</v>
      </c>
      <c r="Z360" s="39">
        <v>4375</v>
      </c>
      <c r="AA360" s="39">
        <v>2000</v>
      </c>
      <c r="AB360" s="39">
        <v>4508</v>
      </c>
      <c r="AC360" s="16">
        <f t="shared" si="206"/>
        <v>133</v>
      </c>
      <c r="AD360" s="31">
        <f t="shared" si="207"/>
        <v>0.0304</v>
      </c>
    </row>
    <row r="361" spans="1:30" s="33" customFormat="1" ht="12" customHeight="1">
      <c r="A361" s="25">
        <v>1003</v>
      </c>
      <c r="B361" s="26" t="s">
        <v>192</v>
      </c>
      <c r="C361" s="36">
        <v>38574</v>
      </c>
      <c r="D361" s="36">
        <v>63257</v>
      </c>
      <c r="E361" s="36">
        <v>89042</v>
      </c>
      <c r="F361" s="36">
        <v>70000</v>
      </c>
      <c r="G361" s="36">
        <v>42771</v>
      </c>
      <c r="H361" s="36">
        <v>70000</v>
      </c>
      <c r="I361" s="36">
        <v>59162</v>
      </c>
      <c r="J361" s="36">
        <v>72100</v>
      </c>
      <c r="K361" s="36">
        <v>54982</v>
      </c>
      <c r="L361" s="36">
        <v>75000</v>
      </c>
      <c r="M361" s="36">
        <v>86943</v>
      </c>
      <c r="N361" s="36">
        <v>76900</v>
      </c>
      <c r="O361" s="36">
        <v>50159</v>
      </c>
      <c r="P361" s="36">
        <v>78825</v>
      </c>
      <c r="Q361" s="36">
        <v>71445</v>
      </c>
      <c r="R361" s="36">
        <v>81978</v>
      </c>
      <c r="S361" s="36">
        <v>99408</v>
      </c>
      <c r="T361" s="36">
        <v>85700</v>
      </c>
      <c r="U361" s="36">
        <v>88484</v>
      </c>
      <c r="V361" s="36">
        <v>89130</v>
      </c>
      <c r="W361" s="36">
        <v>62970</v>
      </c>
      <c r="X361" s="36">
        <v>89300</v>
      </c>
      <c r="Y361" s="39">
        <v>79770</v>
      </c>
      <c r="Z361" s="39">
        <v>91500</v>
      </c>
      <c r="AA361" s="39">
        <v>60000</v>
      </c>
      <c r="AB361" s="39">
        <v>93700</v>
      </c>
      <c r="AC361" s="16">
        <f t="shared" si="206"/>
        <v>2200</v>
      </c>
      <c r="AD361" s="31">
        <f t="shared" si="207"/>
        <v>0.024043715846994537</v>
      </c>
    </row>
    <row r="362" spans="1:30" ht="12" customHeight="1">
      <c r="A362" s="25">
        <v>1020</v>
      </c>
      <c r="B362" s="26" t="s">
        <v>95</v>
      </c>
      <c r="C362" s="36">
        <v>29735</v>
      </c>
      <c r="D362" s="36">
        <f>SUM(D359:D361)*0.0765</f>
        <v>32732.972999999998</v>
      </c>
      <c r="E362" s="36">
        <v>32691</v>
      </c>
      <c r="F362" s="36">
        <f>SUM(F359:F361)*0.0765</f>
        <v>34146.54</v>
      </c>
      <c r="G362" s="36">
        <v>32016</v>
      </c>
      <c r="H362" s="36">
        <v>35934</v>
      </c>
      <c r="I362" s="36">
        <v>32880</v>
      </c>
      <c r="J362" s="36">
        <v>36390</v>
      </c>
      <c r="K362" s="36">
        <v>34926</v>
      </c>
      <c r="L362" s="36">
        <v>38488</v>
      </c>
      <c r="M362" s="36">
        <v>38983</v>
      </c>
      <c r="N362" s="36">
        <f>SUM(N359:N361)*0.0765</f>
        <v>39263.013</v>
      </c>
      <c r="O362" s="36">
        <v>34703</v>
      </c>
      <c r="P362" s="36">
        <v>40904</v>
      </c>
      <c r="Q362" s="36">
        <v>41123</v>
      </c>
      <c r="R362" s="36">
        <f>SUM(R359:R361)*0.0765</f>
        <v>42116.769</v>
      </c>
      <c r="S362" s="36">
        <v>44071</v>
      </c>
      <c r="T362" s="36">
        <f>SUM(T359:T361)*0.0765</f>
        <v>44061.0165</v>
      </c>
      <c r="U362" s="36">
        <v>43760</v>
      </c>
      <c r="V362" s="36">
        <f>SUM(V359:V361)*0.0765</f>
        <v>45556.362</v>
      </c>
      <c r="W362" s="36">
        <v>44875</v>
      </c>
      <c r="X362" s="36">
        <f>SUM(X359:X361)*0.0765</f>
        <v>45625.059</v>
      </c>
      <c r="Y362" s="39">
        <v>45625</v>
      </c>
      <c r="Z362" s="39">
        <f>SUM(Z359:Z361)*0.0765</f>
        <v>46834.294499999996</v>
      </c>
      <c r="AA362" s="39">
        <f>SUM(AA359:AA361)*0.0765</f>
        <v>43758</v>
      </c>
      <c r="AB362" s="39">
        <f>SUM(AB359:AB361)*0.0765</f>
        <v>47979.882</v>
      </c>
      <c r="AC362" s="16">
        <f t="shared" si="206"/>
        <v>1145.5875000000015</v>
      </c>
      <c r="AD362" s="31">
        <f t="shared" si="207"/>
        <v>0.0244604410556457</v>
      </c>
    </row>
    <row r="363" spans="1:30" s="33" customFormat="1" ht="12" customHeight="1">
      <c r="A363" s="32"/>
      <c r="B363" s="26" t="s">
        <v>133</v>
      </c>
      <c r="C363" s="54">
        <f aca="true" t="shared" si="208" ref="C363:H363">SUM(C359:C362)</f>
        <v>419061</v>
      </c>
      <c r="D363" s="54">
        <f t="shared" si="208"/>
        <v>460614.973</v>
      </c>
      <c r="E363" s="54">
        <f t="shared" si="208"/>
        <v>485433</v>
      </c>
      <c r="F363" s="54">
        <f t="shared" si="208"/>
        <v>480506.54</v>
      </c>
      <c r="G363" s="54">
        <f>SUM(G359:G362)</f>
        <v>448429</v>
      </c>
      <c r="H363" s="54">
        <f t="shared" si="208"/>
        <v>497754</v>
      </c>
      <c r="I363" s="54">
        <f aca="true" t="shared" si="209" ref="I363:X363">SUM(I359:I362)</f>
        <v>458765</v>
      </c>
      <c r="J363" s="54">
        <f t="shared" si="209"/>
        <v>512070</v>
      </c>
      <c r="K363" s="54">
        <f t="shared" si="209"/>
        <v>491989</v>
      </c>
      <c r="L363" s="54">
        <f t="shared" si="209"/>
        <v>541378</v>
      </c>
      <c r="M363" s="54">
        <f t="shared" si="209"/>
        <v>537686</v>
      </c>
      <c r="N363" s="54">
        <f t="shared" si="209"/>
        <v>552505.013</v>
      </c>
      <c r="O363" s="54">
        <f t="shared" si="209"/>
        <v>545547</v>
      </c>
      <c r="P363" s="54">
        <f t="shared" si="209"/>
        <v>572795</v>
      </c>
      <c r="Q363" s="54">
        <f t="shared" si="209"/>
        <v>564521</v>
      </c>
      <c r="R363" s="54">
        <f t="shared" si="209"/>
        <v>592662.769</v>
      </c>
      <c r="S363" s="54">
        <f t="shared" si="209"/>
        <v>609776</v>
      </c>
      <c r="T363" s="54">
        <f t="shared" si="209"/>
        <v>620022.0165</v>
      </c>
      <c r="U363" s="54">
        <f t="shared" si="209"/>
        <v>621394</v>
      </c>
      <c r="V363" s="54">
        <f t="shared" si="209"/>
        <v>641064.362</v>
      </c>
      <c r="W363" s="54">
        <f t="shared" si="209"/>
        <v>612005</v>
      </c>
      <c r="X363" s="54">
        <f t="shared" si="209"/>
        <v>642031.059</v>
      </c>
      <c r="Y363" s="40">
        <f>SUM(Y359:Y362)</f>
        <v>616766</v>
      </c>
      <c r="Z363" s="40">
        <f>SUM(Z359:Z362)</f>
        <v>659047.2945</v>
      </c>
      <c r="AA363" s="40">
        <f>SUM(AA359:AA362)</f>
        <v>615758</v>
      </c>
      <c r="AB363" s="40">
        <f>SUM(AB359:AB362)</f>
        <v>675167.882</v>
      </c>
      <c r="AC363" s="21">
        <f t="shared" si="206"/>
        <v>16120.587500000023</v>
      </c>
      <c r="AD363" s="34">
        <f t="shared" si="207"/>
        <v>0.024460441055645703</v>
      </c>
    </row>
    <row r="364" spans="1:30" ht="12" customHeight="1">
      <c r="A364" s="25">
        <v>2000</v>
      </c>
      <c r="B364" s="26" t="s">
        <v>207</v>
      </c>
      <c r="C364" s="38">
        <v>380</v>
      </c>
      <c r="D364" s="38">
        <v>400</v>
      </c>
      <c r="E364" s="38">
        <v>400</v>
      </c>
      <c r="F364" s="38">
        <v>400</v>
      </c>
      <c r="G364" s="38">
        <v>212</v>
      </c>
      <c r="H364" s="38">
        <v>425</v>
      </c>
      <c r="I364" s="55">
        <v>379</v>
      </c>
      <c r="J364" s="55">
        <v>425</v>
      </c>
      <c r="K364" s="55">
        <v>513</v>
      </c>
      <c r="L364" s="55">
        <v>550</v>
      </c>
      <c r="M364" s="55">
        <v>550</v>
      </c>
      <c r="N364" s="55">
        <v>550</v>
      </c>
      <c r="O364" s="55">
        <v>531</v>
      </c>
      <c r="P364" s="55">
        <v>550</v>
      </c>
      <c r="Q364" s="55">
        <v>550</v>
      </c>
      <c r="R364" s="55">
        <v>1550</v>
      </c>
      <c r="S364" s="55">
        <v>1530</v>
      </c>
      <c r="T364" s="55">
        <v>1550</v>
      </c>
      <c r="U364" s="55">
        <v>1708</v>
      </c>
      <c r="V364" s="55">
        <v>1550</v>
      </c>
      <c r="W364" s="55">
        <v>1549</v>
      </c>
      <c r="X364" s="55">
        <v>1620</v>
      </c>
      <c r="Y364" s="39">
        <v>1565</v>
      </c>
      <c r="Z364" s="39">
        <v>1620</v>
      </c>
      <c r="AA364" s="39">
        <v>1620</v>
      </c>
      <c r="AB364" s="39">
        <v>1725</v>
      </c>
      <c r="AC364" s="16">
        <f t="shared" si="206"/>
        <v>105</v>
      </c>
      <c r="AD364" s="31">
        <f t="shared" si="207"/>
        <v>0.06481481481481481</v>
      </c>
    </row>
    <row r="365" spans="1:30" ht="12" customHeight="1">
      <c r="A365" s="25">
        <v>2002</v>
      </c>
      <c r="B365" s="26" t="s">
        <v>98</v>
      </c>
      <c r="C365" s="38">
        <v>6097</v>
      </c>
      <c r="D365" s="38">
        <v>6500</v>
      </c>
      <c r="E365" s="38">
        <v>11734</v>
      </c>
      <c r="F365" s="38">
        <v>6500</v>
      </c>
      <c r="G365" s="38">
        <v>10371</v>
      </c>
      <c r="H365" s="38">
        <v>12000</v>
      </c>
      <c r="I365" s="55">
        <v>9910</v>
      </c>
      <c r="J365" s="55">
        <v>12000</v>
      </c>
      <c r="K365" s="55">
        <v>12216</v>
      </c>
      <c r="L365" s="55">
        <v>12000</v>
      </c>
      <c r="M365" s="55">
        <v>11969</v>
      </c>
      <c r="N365" s="55">
        <v>13800</v>
      </c>
      <c r="O365" s="55">
        <v>12710</v>
      </c>
      <c r="P365" s="55">
        <v>15000</v>
      </c>
      <c r="Q365" s="55">
        <v>12389</v>
      </c>
      <c r="R365" s="55">
        <v>15000</v>
      </c>
      <c r="S365" s="55">
        <v>13032</v>
      </c>
      <c r="T365" s="55">
        <v>13000</v>
      </c>
      <c r="U365" s="55">
        <v>14258</v>
      </c>
      <c r="V365" s="55">
        <v>13000</v>
      </c>
      <c r="W365" s="55">
        <v>12009</v>
      </c>
      <c r="X365" s="55">
        <v>13000</v>
      </c>
      <c r="Y365" s="39">
        <v>12188</v>
      </c>
      <c r="Z365" s="39">
        <v>13000</v>
      </c>
      <c r="AA365" s="39">
        <v>13000</v>
      </c>
      <c r="AB365" s="39">
        <v>13000</v>
      </c>
      <c r="AC365" s="16">
        <f t="shared" si="206"/>
        <v>0</v>
      </c>
      <c r="AD365" s="31">
        <f t="shared" si="207"/>
        <v>0</v>
      </c>
    </row>
    <row r="366" spans="1:30" ht="12" customHeight="1">
      <c r="A366" s="25">
        <v>2003</v>
      </c>
      <c r="B366" s="26" t="s">
        <v>214</v>
      </c>
      <c r="C366" s="38">
        <v>1066</v>
      </c>
      <c r="D366" s="38">
        <v>1325</v>
      </c>
      <c r="E366" s="38">
        <v>0</v>
      </c>
      <c r="F366" s="38">
        <v>2500</v>
      </c>
      <c r="G366" s="38">
        <v>0</v>
      </c>
      <c r="H366" s="38">
        <v>2500</v>
      </c>
      <c r="I366" s="55">
        <v>2556</v>
      </c>
      <c r="J366" s="55">
        <v>3500</v>
      </c>
      <c r="K366" s="55">
        <v>2939</v>
      </c>
      <c r="L366" s="55">
        <v>4500</v>
      </c>
      <c r="M366" s="55">
        <v>4214</v>
      </c>
      <c r="N366" s="55">
        <v>3500</v>
      </c>
      <c r="O366" s="55">
        <v>5482</v>
      </c>
      <c r="P366" s="55">
        <v>4500</v>
      </c>
      <c r="Q366" s="55">
        <v>3824</v>
      </c>
      <c r="R366" s="55">
        <v>4500</v>
      </c>
      <c r="S366" s="55">
        <v>1036</v>
      </c>
      <c r="T366" s="55">
        <v>4500</v>
      </c>
      <c r="U366" s="55">
        <v>3813</v>
      </c>
      <c r="V366" s="55">
        <v>4500</v>
      </c>
      <c r="W366" s="55">
        <v>3834</v>
      </c>
      <c r="X366" s="55">
        <v>4500</v>
      </c>
      <c r="Y366" s="39">
        <v>3857</v>
      </c>
      <c r="Z366" s="39">
        <v>4500</v>
      </c>
      <c r="AA366" s="39">
        <v>4400</v>
      </c>
      <c r="AB366" s="39">
        <v>4800</v>
      </c>
      <c r="AC366" s="16">
        <f t="shared" si="206"/>
        <v>300</v>
      </c>
      <c r="AD366" s="31">
        <f t="shared" si="207"/>
        <v>0.06666666666666667</v>
      </c>
    </row>
    <row r="367" spans="1:30" ht="12" customHeight="1">
      <c r="A367" s="25">
        <v>2004</v>
      </c>
      <c r="B367" s="26" t="s">
        <v>100</v>
      </c>
      <c r="C367" s="38">
        <v>3817</v>
      </c>
      <c r="D367" s="38">
        <v>3000</v>
      </c>
      <c r="E367" s="38">
        <v>3449</v>
      </c>
      <c r="F367" s="38">
        <v>3500</v>
      </c>
      <c r="G367" s="38">
        <v>1951</v>
      </c>
      <c r="H367" s="38">
        <v>1300</v>
      </c>
      <c r="I367" s="55">
        <v>1258</v>
      </c>
      <c r="J367" s="55">
        <v>1300</v>
      </c>
      <c r="K367" s="55">
        <v>1253</v>
      </c>
      <c r="L367" s="55">
        <v>1300</v>
      </c>
      <c r="M367" s="55">
        <v>2423</v>
      </c>
      <c r="N367" s="55">
        <v>1300</v>
      </c>
      <c r="O367" s="55">
        <v>2684</v>
      </c>
      <c r="P367" s="55">
        <v>1300</v>
      </c>
      <c r="Q367" s="55">
        <v>250</v>
      </c>
      <c r="R367" s="55">
        <v>1500</v>
      </c>
      <c r="S367" s="55">
        <v>951</v>
      </c>
      <c r="T367" s="55">
        <v>1000</v>
      </c>
      <c r="U367" s="55">
        <v>916</v>
      </c>
      <c r="V367" s="55">
        <v>1000</v>
      </c>
      <c r="W367" s="55">
        <v>775</v>
      </c>
      <c r="X367" s="55">
        <v>1000</v>
      </c>
      <c r="Y367" s="39">
        <v>612</v>
      </c>
      <c r="Z367" s="39">
        <v>1000</v>
      </c>
      <c r="AA367" s="39">
        <v>850</v>
      </c>
      <c r="AB367" s="39">
        <v>800</v>
      </c>
      <c r="AC367" s="16">
        <f t="shared" si="206"/>
        <v>-200</v>
      </c>
      <c r="AD367" s="31">
        <f t="shared" si="207"/>
        <v>-0.2</v>
      </c>
    </row>
    <row r="368" spans="1:30" ht="12" customHeight="1">
      <c r="A368" s="25">
        <v>2007</v>
      </c>
      <c r="B368" s="26" t="s">
        <v>151</v>
      </c>
      <c r="C368" s="38">
        <v>215</v>
      </c>
      <c r="D368" s="38">
        <v>225</v>
      </c>
      <c r="E368" s="38">
        <v>255</v>
      </c>
      <c r="F368" s="38">
        <v>225</v>
      </c>
      <c r="G368" s="38">
        <v>260</v>
      </c>
      <c r="H368" s="38">
        <v>225</v>
      </c>
      <c r="I368" s="55">
        <v>325</v>
      </c>
      <c r="J368" s="55">
        <v>275</v>
      </c>
      <c r="K368" s="55">
        <v>271</v>
      </c>
      <c r="L368" s="55">
        <v>275</v>
      </c>
      <c r="M368" s="55">
        <v>302</v>
      </c>
      <c r="N368" s="55">
        <v>280</v>
      </c>
      <c r="O368" s="55">
        <v>283</v>
      </c>
      <c r="P368" s="55">
        <v>280</v>
      </c>
      <c r="Q368" s="55">
        <v>289</v>
      </c>
      <c r="R368" s="55">
        <v>285</v>
      </c>
      <c r="S368" s="55">
        <v>295</v>
      </c>
      <c r="T368" s="55">
        <v>290</v>
      </c>
      <c r="U368" s="55">
        <v>301</v>
      </c>
      <c r="V368" s="55">
        <v>305</v>
      </c>
      <c r="W368" s="55">
        <v>307</v>
      </c>
      <c r="X368" s="55">
        <v>307</v>
      </c>
      <c r="Y368" s="27">
        <v>313</v>
      </c>
      <c r="Z368" s="27">
        <v>307</v>
      </c>
      <c r="AA368" s="27">
        <v>313</v>
      </c>
      <c r="AB368" s="27">
        <v>320</v>
      </c>
      <c r="AC368" s="16">
        <f t="shared" si="206"/>
        <v>13</v>
      </c>
      <c r="AD368" s="31">
        <f t="shared" si="207"/>
        <v>0.04234527687296417</v>
      </c>
    </row>
    <row r="369" spans="1:30" ht="12" customHeight="1">
      <c r="A369" s="25">
        <v>2008</v>
      </c>
      <c r="B369" s="26" t="s">
        <v>410</v>
      </c>
      <c r="C369" s="38">
        <v>2081</v>
      </c>
      <c r="D369" s="38">
        <v>2000</v>
      </c>
      <c r="E369" s="38">
        <v>2051</v>
      </c>
      <c r="F369" s="38">
        <v>2500</v>
      </c>
      <c r="G369" s="38">
        <v>1032</v>
      </c>
      <c r="H369" s="38">
        <v>2500</v>
      </c>
      <c r="I369" s="55">
        <v>3333</v>
      </c>
      <c r="J369" s="55">
        <v>5300</v>
      </c>
      <c r="K369" s="55">
        <v>3960</v>
      </c>
      <c r="L369" s="55">
        <v>5300</v>
      </c>
      <c r="M369" s="55">
        <v>4863</v>
      </c>
      <c r="N369" s="55">
        <v>6300</v>
      </c>
      <c r="O369" s="55">
        <v>4775</v>
      </c>
      <c r="P369" s="55">
        <v>6300</v>
      </c>
      <c r="Q369" s="55">
        <v>6087</v>
      </c>
      <c r="R369" s="55">
        <v>6300</v>
      </c>
      <c r="S369" s="55">
        <v>5875</v>
      </c>
      <c r="T369" s="55">
        <v>9100</v>
      </c>
      <c r="U369" s="55">
        <v>9633</v>
      </c>
      <c r="V369" s="55">
        <v>12000</v>
      </c>
      <c r="W369" s="55">
        <v>11569</v>
      </c>
      <c r="X369" s="55">
        <v>12500</v>
      </c>
      <c r="Y369" s="39">
        <v>11815</v>
      </c>
      <c r="Z369" s="39">
        <v>13500</v>
      </c>
      <c r="AA369" s="151">
        <v>9500</v>
      </c>
      <c r="AB369" s="151">
        <v>13500</v>
      </c>
      <c r="AC369" s="16">
        <f t="shared" si="206"/>
        <v>0</v>
      </c>
      <c r="AD369" s="31">
        <f t="shared" si="207"/>
        <v>0</v>
      </c>
    </row>
    <row r="370" spans="1:30" ht="12" customHeight="1">
      <c r="A370" s="25">
        <v>2009</v>
      </c>
      <c r="B370" s="26" t="s">
        <v>152</v>
      </c>
      <c r="C370" s="38">
        <v>124</v>
      </c>
      <c r="D370" s="38">
        <v>150</v>
      </c>
      <c r="E370" s="38">
        <v>143</v>
      </c>
      <c r="F370" s="38">
        <v>150</v>
      </c>
      <c r="G370" s="38">
        <v>95</v>
      </c>
      <c r="H370" s="38">
        <v>150</v>
      </c>
      <c r="I370" s="55">
        <v>62</v>
      </c>
      <c r="J370" s="55">
        <v>150</v>
      </c>
      <c r="K370" s="55">
        <v>115</v>
      </c>
      <c r="L370" s="55">
        <v>150</v>
      </c>
      <c r="M370" s="55">
        <v>88</v>
      </c>
      <c r="N370" s="55">
        <v>150</v>
      </c>
      <c r="O370" s="55">
        <v>0</v>
      </c>
      <c r="P370" s="55">
        <v>150</v>
      </c>
      <c r="Q370" s="55">
        <v>40</v>
      </c>
      <c r="R370" s="55">
        <v>150</v>
      </c>
      <c r="S370" s="55">
        <v>160</v>
      </c>
      <c r="T370" s="55">
        <v>150</v>
      </c>
      <c r="U370" s="55">
        <v>147</v>
      </c>
      <c r="V370" s="55">
        <v>150</v>
      </c>
      <c r="W370" s="55">
        <v>188</v>
      </c>
      <c r="X370" s="55">
        <v>150</v>
      </c>
      <c r="Y370" s="27">
        <v>60</v>
      </c>
      <c r="Z370" s="27">
        <v>200</v>
      </c>
      <c r="AA370" s="27">
        <v>200</v>
      </c>
      <c r="AB370" s="27">
        <v>275</v>
      </c>
      <c r="AC370" s="16">
        <f t="shared" si="206"/>
        <v>75</v>
      </c>
      <c r="AD370" s="31">
        <f t="shared" si="207"/>
        <v>0.375</v>
      </c>
    </row>
    <row r="371" spans="1:30" ht="12" customHeight="1">
      <c r="A371" s="25">
        <v>2021</v>
      </c>
      <c r="B371" s="26" t="s">
        <v>110</v>
      </c>
      <c r="C371" s="38">
        <v>10627</v>
      </c>
      <c r="D371" s="38">
        <v>2000</v>
      </c>
      <c r="E371" s="38">
        <v>2029</v>
      </c>
      <c r="F371" s="38">
        <v>2000</v>
      </c>
      <c r="G371" s="38">
        <v>1837</v>
      </c>
      <c r="H371" s="38">
        <v>2000</v>
      </c>
      <c r="I371" s="55">
        <v>1040</v>
      </c>
      <c r="J371" s="55">
        <v>2000</v>
      </c>
      <c r="K371" s="55">
        <v>1883</v>
      </c>
      <c r="L371" s="55">
        <v>2000</v>
      </c>
      <c r="M371" s="55">
        <v>1448</v>
      </c>
      <c r="N371" s="55">
        <v>2000</v>
      </c>
      <c r="O371" s="55">
        <v>1904</v>
      </c>
      <c r="P371" s="55">
        <v>2000</v>
      </c>
      <c r="Q371" s="55">
        <v>1177</v>
      </c>
      <c r="R371" s="55">
        <v>2000</v>
      </c>
      <c r="S371" s="55">
        <v>1871</v>
      </c>
      <c r="T371" s="55">
        <v>2000</v>
      </c>
      <c r="U371" s="55">
        <v>1718</v>
      </c>
      <c r="V371" s="55">
        <v>1500</v>
      </c>
      <c r="W371" s="55">
        <v>1183</v>
      </c>
      <c r="X371" s="55">
        <v>1500</v>
      </c>
      <c r="Y371" s="39">
        <v>1160</v>
      </c>
      <c r="Z371" s="39">
        <v>1400</v>
      </c>
      <c r="AA371" s="39">
        <v>1200</v>
      </c>
      <c r="AB371" s="39">
        <v>1400</v>
      </c>
      <c r="AC371" s="16">
        <f t="shared" si="206"/>
        <v>0</v>
      </c>
      <c r="AD371" s="31">
        <f t="shared" si="207"/>
        <v>0</v>
      </c>
    </row>
    <row r="372" spans="1:30" ht="12" customHeight="1">
      <c r="A372" s="25">
        <v>2022</v>
      </c>
      <c r="B372" s="26" t="s">
        <v>215</v>
      </c>
      <c r="C372" s="38">
        <v>3360</v>
      </c>
      <c r="D372" s="38">
        <v>3360</v>
      </c>
      <c r="E372" s="38">
        <v>3675</v>
      </c>
      <c r="F372" s="38">
        <v>3360</v>
      </c>
      <c r="G372" s="38">
        <v>4006</v>
      </c>
      <c r="H372" s="38">
        <v>3360</v>
      </c>
      <c r="I372" s="55">
        <v>4300</v>
      </c>
      <c r="J372" s="55">
        <v>4100</v>
      </c>
      <c r="K372" s="55">
        <v>4403</v>
      </c>
      <c r="L372" s="55">
        <v>4400</v>
      </c>
      <c r="M372" s="55">
        <v>4406</v>
      </c>
      <c r="N372" s="55">
        <v>4500</v>
      </c>
      <c r="O372" s="55">
        <v>5070</v>
      </c>
      <c r="P372" s="55">
        <v>4100</v>
      </c>
      <c r="Q372" s="55">
        <v>4781</v>
      </c>
      <c r="R372" s="55">
        <v>4300</v>
      </c>
      <c r="S372" s="55">
        <v>4376</v>
      </c>
      <c r="T372" s="55">
        <v>4340</v>
      </c>
      <c r="U372" s="55">
        <v>3803</v>
      </c>
      <c r="V372" s="55">
        <v>4340</v>
      </c>
      <c r="W372" s="55">
        <v>4500</v>
      </c>
      <c r="X372" s="55">
        <v>4340</v>
      </c>
      <c r="Y372" s="39">
        <v>4711</v>
      </c>
      <c r="Z372" s="39">
        <v>4760</v>
      </c>
      <c r="AA372" s="151">
        <v>5000</v>
      </c>
      <c r="AB372" s="151">
        <v>4500</v>
      </c>
      <c r="AC372" s="16">
        <f t="shared" si="206"/>
        <v>-260</v>
      </c>
      <c r="AD372" s="31">
        <f t="shared" si="207"/>
        <v>-0.0546218487394958</v>
      </c>
    </row>
    <row r="373" spans="1:30" ht="12" customHeight="1">
      <c r="A373" s="25">
        <v>2025</v>
      </c>
      <c r="B373" s="26" t="s">
        <v>216</v>
      </c>
      <c r="C373" s="38">
        <v>1973</v>
      </c>
      <c r="D373" s="38">
        <v>2000</v>
      </c>
      <c r="E373" s="38">
        <v>1967</v>
      </c>
      <c r="F373" s="38">
        <v>2250</v>
      </c>
      <c r="G373" s="38">
        <v>2060</v>
      </c>
      <c r="H373" s="38">
        <v>2250</v>
      </c>
      <c r="I373" s="55">
        <v>3509</v>
      </c>
      <c r="J373" s="55">
        <v>3850</v>
      </c>
      <c r="K373" s="55">
        <v>3475</v>
      </c>
      <c r="L373" s="55">
        <v>3850</v>
      </c>
      <c r="M373" s="55">
        <v>3816</v>
      </c>
      <c r="N373" s="55">
        <v>5000</v>
      </c>
      <c r="O373" s="55">
        <v>5027</v>
      </c>
      <c r="P373" s="55">
        <v>5000</v>
      </c>
      <c r="Q373" s="55">
        <v>4872</v>
      </c>
      <c r="R373" s="55">
        <v>5000</v>
      </c>
      <c r="S373" s="55">
        <v>4848</v>
      </c>
      <c r="T373" s="55">
        <v>8500</v>
      </c>
      <c r="U373" s="55">
        <v>7536</v>
      </c>
      <c r="V373" s="55">
        <v>9000</v>
      </c>
      <c r="W373" s="55">
        <v>8550</v>
      </c>
      <c r="X373" s="55">
        <v>9500</v>
      </c>
      <c r="Y373" s="39">
        <v>8118</v>
      </c>
      <c r="Z373" s="39">
        <v>9500</v>
      </c>
      <c r="AA373" s="39">
        <v>9700</v>
      </c>
      <c r="AB373" s="39">
        <v>9500</v>
      </c>
      <c r="AC373" s="16">
        <f t="shared" si="206"/>
        <v>0</v>
      </c>
      <c r="AD373" s="31">
        <f t="shared" si="207"/>
        <v>0</v>
      </c>
    </row>
    <row r="374" spans="1:30" ht="12" customHeight="1">
      <c r="A374" s="25">
        <v>2032</v>
      </c>
      <c r="B374" s="26" t="s">
        <v>112</v>
      </c>
      <c r="C374" s="38">
        <v>42401</v>
      </c>
      <c r="D374" s="38">
        <v>46125</v>
      </c>
      <c r="E374" s="38">
        <v>50545</v>
      </c>
      <c r="F374" s="38">
        <v>45000</v>
      </c>
      <c r="G374" s="38">
        <v>42300</v>
      </c>
      <c r="H374" s="38">
        <v>46500</v>
      </c>
      <c r="I374" s="55">
        <v>46311</v>
      </c>
      <c r="J374" s="55">
        <v>47660</v>
      </c>
      <c r="K374" s="55">
        <v>49132</v>
      </c>
      <c r="L374" s="55">
        <v>48610</v>
      </c>
      <c r="M374" s="55">
        <v>48692</v>
      </c>
      <c r="N374" s="55">
        <v>49850</v>
      </c>
      <c r="O374" s="55">
        <v>56208</v>
      </c>
      <c r="P374" s="55">
        <v>51050</v>
      </c>
      <c r="Q374" s="55">
        <v>63148</v>
      </c>
      <c r="R374" s="55">
        <v>52500</v>
      </c>
      <c r="S374" s="55">
        <v>46958</v>
      </c>
      <c r="T374" s="55">
        <v>60000</v>
      </c>
      <c r="U374" s="55">
        <v>65624</v>
      </c>
      <c r="V374" s="55">
        <v>61000</v>
      </c>
      <c r="W374" s="55">
        <v>57202</v>
      </c>
      <c r="X374" s="55">
        <v>65000</v>
      </c>
      <c r="Y374" s="39">
        <v>61379</v>
      </c>
      <c r="Z374" s="39">
        <v>67000</v>
      </c>
      <c r="AA374" s="39">
        <v>70000</v>
      </c>
      <c r="AB374" s="39">
        <v>69200</v>
      </c>
      <c r="AC374" s="16">
        <f t="shared" si="206"/>
        <v>2200</v>
      </c>
      <c r="AD374" s="31">
        <f t="shared" si="207"/>
        <v>0.03283582089552239</v>
      </c>
    </row>
    <row r="375" spans="1:30" ht="12" customHeight="1">
      <c r="A375" s="25">
        <v>2033</v>
      </c>
      <c r="B375" s="26" t="s">
        <v>411</v>
      </c>
      <c r="C375" s="38">
        <v>1087</v>
      </c>
      <c r="D375" s="38">
        <v>1100</v>
      </c>
      <c r="E375" s="38">
        <v>1528</v>
      </c>
      <c r="F375" s="38">
        <v>1100</v>
      </c>
      <c r="G375" s="38">
        <v>305</v>
      </c>
      <c r="H375" s="38">
        <v>1100</v>
      </c>
      <c r="I375" s="55">
        <v>848</v>
      </c>
      <c r="J375" s="55">
        <v>1100</v>
      </c>
      <c r="K375" s="55">
        <v>595</v>
      </c>
      <c r="L375" s="55">
        <v>1100</v>
      </c>
      <c r="M375" s="55">
        <v>1636</v>
      </c>
      <c r="N375" s="55">
        <v>1200</v>
      </c>
      <c r="O375" s="55">
        <v>1593</v>
      </c>
      <c r="P375" s="55">
        <v>1400</v>
      </c>
      <c r="Q375" s="55">
        <v>583</v>
      </c>
      <c r="R375" s="55">
        <v>1500</v>
      </c>
      <c r="S375" s="55">
        <v>443</v>
      </c>
      <c r="T375" s="55">
        <v>1500</v>
      </c>
      <c r="U375" s="55">
        <v>1793</v>
      </c>
      <c r="V375" s="55">
        <v>1500</v>
      </c>
      <c r="W375" s="55">
        <v>1618</v>
      </c>
      <c r="X375" s="55">
        <v>1400</v>
      </c>
      <c r="Y375" s="39">
        <v>543</v>
      </c>
      <c r="Z375" s="39">
        <v>1400</v>
      </c>
      <c r="AA375" s="39">
        <v>1000</v>
      </c>
      <c r="AB375" s="39">
        <v>1400</v>
      </c>
      <c r="AC375" s="16">
        <f t="shared" si="206"/>
        <v>0</v>
      </c>
      <c r="AD375" s="31">
        <f t="shared" si="207"/>
        <v>0</v>
      </c>
    </row>
    <row r="376" spans="1:30" ht="12" customHeight="1">
      <c r="A376" s="25">
        <v>2036</v>
      </c>
      <c r="B376" s="26" t="s">
        <v>412</v>
      </c>
      <c r="C376" s="38">
        <v>1232</v>
      </c>
      <c r="D376" s="38">
        <v>2500</v>
      </c>
      <c r="E376" s="38">
        <v>360</v>
      </c>
      <c r="F376" s="38">
        <v>2500</v>
      </c>
      <c r="G376" s="38">
        <v>1154</v>
      </c>
      <c r="H376" s="38">
        <v>2500</v>
      </c>
      <c r="I376" s="55">
        <v>1516</v>
      </c>
      <c r="J376" s="55">
        <v>2500</v>
      </c>
      <c r="K376" s="55">
        <v>1011</v>
      </c>
      <c r="L376" s="55">
        <v>2500</v>
      </c>
      <c r="M376" s="55">
        <v>2484</v>
      </c>
      <c r="N376" s="55">
        <v>2500</v>
      </c>
      <c r="O376" s="55">
        <v>782</v>
      </c>
      <c r="P376" s="55">
        <v>2500</v>
      </c>
      <c r="Q376" s="55">
        <v>1328</v>
      </c>
      <c r="R376" s="55">
        <v>2500</v>
      </c>
      <c r="S376" s="55">
        <v>288</v>
      </c>
      <c r="T376" s="55">
        <v>2000</v>
      </c>
      <c r="U376" s="55">
        <v>418</v>
      </c>
      <c r="V376" s="55">
        <v>1000</v>
      </c>
      <c r="W376" s="55">
        <v>1225</v>
      </c>
      <c r="X376" s="55">
        <v>1200</v>
      </c>
      <c r="Y376" s="39">
        <v>946</v>
      </c>
      <c r="Z376" s="39">
        <v>1200</v>
      </c>
      <c r="AA376" s="39">
        <v>1000</v>
      </c>
      <c r="AB376" s="39">
        <v>2500</v>
      </c>
      <c r="AC376" s="16">
        <f t="shared" si="206"/>
        <v>1300</v>
      </c>
      <c r="AD376" s="31">
        <f t="shared" si="207"/>
        <v>1.0833333333333333</v>
      </c>
    </row>
    <row r="377" spans="1:30" ht="12" customHeight="1">
      <c r="A377" s="25">
        <v>2038</v>
      </c>
      <c r="B377" s="26" t="s">
        <v>413</v>
      </c>
      <c r="C377" s="38">
        <v>10000</v>
      </c>
      <c r="D377" s="38">
        <v>10000</v>
      </c>
      <c r="E377" s="38">
        <v>12650</v>
      </c>
      <c r="F377" s="38">
        <v>13000</v>
      </c>
      <c r="G377" s="38">
        <v>12711</v>
      </c>
      <c r="H377" s="38">
        <v>13000</v>
      </c>
      <c r="I377" s="55">
        <v>14527</v>
      </c>
      <c r="J377" s="55">
        <v>15000</v>
      </c>
      <c r="K377" s="55">
        <v>15000</v>
      </c>
      <c r="L377" s="55">
        <v>15500</v>
      </c>
      <c r="M377" s="55">
        <v>15437</v>
      </c>
      <c r="N377" s="55">
        <v>19000</v>
      </c>
      <c r="O377" s="55">
        <v>17364</v>
      </c>
      <c r="P377" s="55">
        <v>20000</v>
      </c>
      <c r="Q377" s="55">
        <v>19194</v>
      </c>
      <c r="R377" s="55">
        <v>22000</v>
      </c>
      <c r="S377" s="55">
        <v>17320</v>
      </c>
      <c r="T377" s="55">
        <v>22000</v>
      </c>
      <c r="U377" s="55">
        <v>17952</v>
      </c>
      <c r="V377" s="55">
        <v>22000</v>
      </c>
      <c r="W377" s="55">
        <v>26166</v>
      </c>
      <c r="X377" s="55">
        <v>25000</v>
      </c>
      <c r="Y377" s="39">
        <v>12760</v>
      </c>
      <c r="Z377" s="39">
        <v>25000</v>
      </c>
      <c r="AA377" s="39">
        <v>10845</v>
      </c>
      <c r="AB377" s="39">
        <v>10500</v>
      </c>
      <c r="AC377" s="16">
        <f t="shared" si="206"/>
        <v>-14500</v>
      </c>
      <c r="AD377" s="31">
        <f t="shared" si="207"/>
        <v>-0.58</v>
      </c>
    </row>
    <row r="378" spans="1:30" ht="12" customHeight="1">
      <c r="A378" s="25">
        <v>2039</v>
      </c>
      <c r="B378" s="26" t="s">
        <v>217</v>
      </c>
      <c r="C378" s="38">
        <v>12461</v>
      </c>
      <c r="D378" s="38">
        <v>13500</v>
      </c>
      <c r="E378" s="38">
        <v>14036</v>
      </c>
      <c r="F378" s="38">
        <v>13500</v>
      </c>
      <c r="G378" s="38">
        <v>13164</v>
      </c>
      <c r="H378" s="38">
        <v>13500</v>
      </c>
      <c r="I378" s="55">
        <v>12582</v>
      </c>
      <c r="J378" s="55">
        <v>13500</v>
      </c>
      <c r="K378" s="55">
        <v>14364</v>
      </c>
      <c r="L378" s="55">
        <v>14500</v>
      </c>
      <c r="M378" s="55">
        <v>15265</v>
      </c>
      <c r="N378" s="55">
        <v>14500</v>
      </c>
      <c r="O378" s="55">
        <v>16268</v>
      </c>
      <c r="P378" s="55">
        <v>18125</v>
      </c>
      <c r="Q378" s="55">
        <v>4168</v>
      </c>
      <c r="R378" s="55">
        <v>18125</v>
      </c>
      <c r="S378" s="55">
        <v>17153</v>
      </c>
      <c r="T378" s="55">
        <v>18125</v>
      </c>
      <c r="U378" s="55">
        <v>18293</v>
      </c>
      <c r="V378" s="55">
        <v>18125</v>
      </c>
      <c r="W378" s="55">
        <v>17952</v>
      </c>
      <c r="X378" s="55">
        <v>18125</v>
      </c>
      <c r="Y378" s="39">
        <v>500</v>
      </c>
      <c r="Z378" s="39">
        <v>18625</v>
      </c>
      <c r="AA378" s="39">
        <v>19700</v>
      </c>
      <c r="AB378" s="39">
        <v>21000</v>
      </c>
      <c r="AC378" s="16">
        <f t="shared" si="206"/>
        <v>2375</v>
      </c>
      <c r="AD378" s="31">
        <f t="shared" si="207"/>
        <v>0.12751677852348994</v>
      </c>
    </row>
    <row r="379" spans="1:30" ht="12" customHeight="1">
      <c r="A379" s="25">
        <v>2050</v>
      </c>
      <c r="B379" s="26" t="s">
        <v>414</v>
      </c>
      <c r="C379" s="38">
        <v>24</v>
      </c>
      <c r="D379" s="38">
        <v>150</v>
      </c>
      <c r="E379" s="38">
        <v>475</v>
      </c>
      <c r="F379" s="38">
        <v>150</v>
      </c>
      <c r="G379" s="38">
        <v>255</v>
      </c>
      <c r="H379" s="38">
        <v>300</v>
      </c>
      <c r="I379" s="55">
        <v>436</v>
      </c>
      <c r="J379" s="55">
        <v>300</v>
      </c>
      <c r="K379" s="55">
        <v>286</v>
      </c>
      <c r="L379" s="55">
        <v>425</v>
      </c>
      <c r="M379" s="55">
        <v>527</v>
      </c>
      <c r="N379" s="55">
        <v>425</v>
      </c>
      <c r="O379" s="55">
        <v>0</v>
      </c>
      <c r="P379" s="55">
        <v>425</v>
      </c>
      <c r="Q379" s="55">
        <v>292</v>
      </c>
      <c r="R379" s="55">
        <v>425</v>
      </c>
      <c r="S379" s="55">
        <v>390</v>
      </c>
      <c r="T379" s="55">
        <v>350</v>
      </c>
      <c r="U379" s="55">
        <v>296</v>
      </c>
      <c r="V379" s="55">
        <v>300</v>
      </c>
      <c r="W379" s="55">
        <v>229</v>
      </c>
      <c r="X379" s="55">
        <v>300</v>
      </c>
      <c r="Y379" s="27">
        <v>68</v>
      </c>
      <c r="Z379" s="27">
        <v>300</v>
      </c>
      <c r="AA379" s="27">
        <v>300</v>
      </c>
      <c r="AB379" s="27">
        <v>300</v>
      </c>
      <c r="AC379" s="16">
        <f t="shared" si="206"/>
        <v>0</v>
      </c>
      <c r="AD379" s="31">
        <f t="shared" si="207"/>
        <v>0</v>
      </c>
    </row>
    <row r="380" spans="1:30" ht="12" customHeight="1">
      <c r="A380" s="25">
        <v>2060</v>
      </c>
      <c r="B380" s="26" t="s">
        <v>415</v>
      </c>
      <c r="C380" s="38">
        <v>1000</v>
      </c>
      <c r="D380" s="38">
        <v>1000</v>
      </c>
      <c r="E380" s="38">
        <v>96</v>
      </c>
      <c r="F380" s="38">
        <v>1000</v>
      </c>
      <c r="G380" s="38">
        <v>0</v>
      </c>
      <c r="H380" s="38">
        <v>1000</v>
      </c>
      <c r="I380" s="55">
        <v>0</v>
      </c>
      <c r="J380" s="55">
        <v>1000</v>
      </c>
      <c r="K380" s="55">
        <v>484</v>
      </c>
      <c r="L380" s="55">
        <v>1000</v>
      </c>
      <c r="M380" s="55">
        <v>0</v>
      </c>
      <c r="N380" s="55">
        <v>1000</v>
      </c>
      <c r="O380" s="55">
        <v>1000</v>
      </c>
      <c r="P380" s="55">
        <v>1000</v>
      </c>
      <c r="Q380" s="55">
        <v>0</v>
      </c>
      <c r="R380" s="55">
        <v>1000</v>
      </c>
      <c r="S380" s="55">
        <v>1000</v>
      </c>
      <c r="T380" s="55">
        <v>1000</v>
      </c>
      <c r="U380" s="55">
        <v>0</v>
      </c>
      <c r="V380" s="55">
        <v>1000</v>
      </c>
      <c r="W380" s="55">
        <v>0</v>
      </c>
      <c r="X380" s="55">
        <v>1000</v>
      </c>
      <c r="Y380" s="39">
        <v>650</v>
      </c>
      <c r="Z380" s="39">
        <v>1000</v>
      </c>
      <c r="AA380" s="39">
        <v>1000</v>
      </c>
      <c r="AB380" s="39">
        <v>1000</v>
      </c>
      <c r="AC380" s="16">
        <f t="shared" si="206"/>
        <v>0</v>
      </c>
      <c r="AD380" s="31">
        <f t="shared" si="207"/>
        <v>0</v>
      </c>
    </row>
    <row r="381" spans="1:30" ht="12" customHeight="1">
      <c r="A381" s="25">
        <v>2062</v>
      </c>
      <c r="B381" s="26" t="s">
        <v>197</v>
      </c>
      <c r="C381" s="38">
        <v>2301</v>
      </c>
      <c r="D381" s="38">
        <v>2500</v>
      </c>
      <c r="E381" s="38">
        <v>2862</v>
      </c>
      <c r="F381" s="38">
        <v>2500</v>
      </c>
      <c r="G381" s="38">
        <v>3061</v>
      </c>
      <c r="H381" s="38">
        <v>2500</v>
      </c>
      <c r="I381" s="55">
        <v>8801</v>
      </c>
      <c r="J381" s="55">
        <v>2500</v>
      </c>
      <c r="K381" s="55">
        <v>2236</v>
      </c>
      <c r="L381" s="55">
        <v>2500</v>
      </c>
      <c r="M381" s="55">
        <v>2740</v>
      </c>
      <c r="N381" s="55">
        <v>2500</v>
      </c>
      <c r="O381" s="55">
        <v>2633</v>
      </c>
      <c r="P381" s="55">
        <v>2500</v>
      </c>
      <c r="Q381" s="55">
        <v>1904</v>
      </c>
      <c r="R381" s="55">
        <v>2500</v>
      </c>
      <c r="S381" s="55">
        <v>2465</v>
      </c>
      <c r="T381" s="55">
        <v>2500</v>
      </c>
      <c r="U381" s="55">
        <v>2536</v>
      </c>
      <c r="V381" s="55">
        <v>2500</v>
      </c>
      <c r="W381" s="55">
        <v>2161</v>
      </c>
      <c r="X381" s="55">
        <v>2500</v>
      </c>
      <c r="Y381" s="39">
        <v>2500</v>
      </c>
      <c r="Z381" s="39">
        <v>2500</v>
      </c>
      <c r="AA381" s="39">
        <v>2500</v>
      </c>
      <c r="AB381" s="39">
        <v>2500</v>
      </c>
      <c r="AC381" s="16">
        <f t="shared" si="206"/>
        <v>0</v>
      </c>
      <c r="AD381" s="31">
        <f t="shared" si="207"/>
        <v>0</v>
      </c>
    </row>
    <row r="382" spans="1:30" ht="12" customHeight="1">
      <c r="A382" s="25">
        <v>2063</v>
      </c>
      <c r="B382" s="26" t="s">
        <v>218</v>
      </c>
      <c r="C382" s="38">
        <v>0</v>
      </c>
      <c r="D382" s="38">
        <v>300</v>
      </c>
      <c r="E382" s="38">
        <v>448</v>
      </c>
      <c r="F382" s="38">
        <v>300</v>
      </c>
      <c r="G382" s="38">
        <v>2092</v>
      </c>
      <c r="H382" s="38">
        <v>1600</v>
      </c>
      <c r="I382" s="55">
        <v>1305</v>
      </c>
      <c r="J382" s="55">
        <v>1600</v>
      </c>
      <c r="K382" s="55">
        <v>1223</v>
      </c>
      <c r="L382" s="55">
        <v>1600</v>
      </c>
      <c r="M382" s="55">
        <v>1217</v>
      </c>
      <c r="N382" s="55">
        <v>1600</v>
      </c>
      <c r="O382" s="55">
        <v>1787</v>
      </c>
      <c r="P382" s="55">
        <v>1600</v>
      </c>
      <c r="Q382" s="55">
        <v>1405</v>
      </c>
      <c r="R382" s="55">
        <v>1600</v>
      </c>
      <c r="S382" s="55">
        <v>2076</v>
      </c>
      <c r="T382" s="55">
        <v>1600</v>
      </c>
      <c r="U382" s="55">
        <v>1234</v>
      </c>
      <c r="V382" s="55">
        <v>1600</v>
      </c>
      <c r="W382" s="55">
        <v>1200</v>
      </c>
      <c r="X382" s="55">
        <v>1600</v>
      </c>
      <c r="Y382" s="39">
        <v>1198</v>
      </c>
      <c r="Z382" s="39">
        <v>1600</v>
      </c>
      <c r="AA382" s="39">
        <v>1000</v>
      </c>
      <c r="AB382" s="39">
        <v>1300</v>
      </c>
      <c r="AC382" s="16">
        <f t="shared" si="206"/>
        <v>-300</v>
      </c>
      <c r="AD382" s="31">
        <f t="shared" si="207"/>
        <v>-0.1875</v>
      </c>
    </row>
    <row r="383" spans="1:30" ht="12" customHeight="1">
      <c r="A383" s="25">
        <v>2071</v>
      </c>
      <c r="B383" s="26" t="s">
        <v>416</v>
      </c>
      <c r="C383" s="38">
        <v>1348</v>
      </c>
      <c r="D383" s="38">
        <v>1200</v>
      </c>
      <c r="E383" s="38">
        <v>1095</v>
      </c>
      <c r="F383" s="38">
        <v>1200</v>
      </c>
      <c r="G383" s="38">
        <v>240</v>
      </c>
      <c r="H383" s="38">
        <v>1200</v>
      </c>
      <c r="I383" s="55">
        <v>476</v>
      </c>
      <c r="J383" s="55">
        <v>1200</v>
      </c>
      <c r="K383" s="55">
        <v>1057</v>
      </c>
      <c r="L383" s="55">
        <v>1200</v>
      </c>
      <c r="M383" s="55">
        <v>1216</v>
      </c>
      <c r="N383" s="55">
        <v>1200</v>
      </c>
      <c r="O383" s="55">
        <v>1651</v>
      </c>
      <c r="P383" s="55">
        <v>1200</v>
      </c>
      <c r="Q383" s="55">
        <v>842</v>
      </c>
      <c r="R383" s="55">
        <v>1200</v>
      </c>
      <c r="S383" s="55">
        <v>742</v>
      </c>
      <c r="T383" s="55">
        <v>1200</v>
      </c>
      <c r="U383" s="55">
        <v>809</v>
      </c>
      <c r="V383" s="55">
        <v>1200</v>
      </c>
      <c r="W383" s="55">
        <v>1459</v>
      </c>
      <c r="X383" s="55">
        <v>1500</v>
      </c>
      <c r="Y383" s="39">
        <v>1251</v>
      </c>
      <c r="Z383" s="39">
        <v>1500</v>
      </c>
      <c r="AA383" s="39">
        <v>1100</v>
      </c>
      <c r="AB383" s="39">
        <v>1500</v>
      </c>
      <c r="AC383" s="16">
        <f t="shared" si="206"/>
        <v>0</v>
      </c>
      <c r="AD383" s="31">
        <f t="shared" si="207"/>
        <v>0</v>
      </c>
    </row>
    <row r="384" spans="1:30" ht="12" customHeight="1">
      <c r="A384" s="25">
        <v>3001</v>
      </c>
      <c r="B384" s="26" t="s">
        <v>120</v>
      </c>
      <c r="C384" s="38">
        <v>719</v>
      </c>
      <c r="D384" s="38">
        <v>700</v>
      </c>
      <c r="E384" s="38">
        <v>479</v>
      </c>
      <c r="F384" s="38">
        <v>700</v>
      </c>
      <c r="G384" s="38">
        <v>792</v>
      </c>
      <c r="H384" s="38">
        <v>700</v>
      </c>
      <c r="I384" s="55">
        <v>671</v>
      </c>
      <c r="J384" s="55">
        <v>1000</v>
      </c>
      <c r="K384" s="55">
        <v>965</v>
      </c>
      <c r="L384" s="55">
        <v>1000</v>
      </c>
      <c r="M384" s="55">
        <v>1081</v>
      </c>
      <c r="N384" s="55">
        <v>1000</v>
      </c>
      <c r="O384" s="55">
        <v>885</v>
      </c>
      <c r="P384" s="55">
        <v>1000</v>
      </c>
      <c r="Q384" s="55">
        <v>1332</v>
      </c>
      <c r="R384" s="55">
        <v>1250</v>
      </c>
      <c r="S384" s="55">
        <v>1090</v>
      </c>
      <c r="T384" s="55">
        <v>1250</v>
      </c>
      <c r="U384" s="55">
        <v>1125</v>
      </c>
      <c r="V384" s="55">
        <v>1250</v>
      </c>
      <c r="W384" s="55">
        <v>1209</v>
      </c>
      <c r="X384" s="55">
        <v>1250</v>
      </c>
      <c r="Y384" s="39">
        <v>1237</v>
      </c>
      <c r="Z384" s="39">
        <v>1250</v>
      </c>
      <c r="AA384" s="39">
        <v>1250</v>
      </c>
      <c r="AB384" s="39">
        <v>1250</v>
      </c>
      <c r="AC384" s="16">
        <f t="shared" si="206"/>
        <v>0</v>
      </c>
      <c r="AD384" s="31">
        <f t="shared" si="207"/>
        <v>0</v>
      </c>
    </row>
    <row r="385" spans="1:30" ht="12" customHeight="1">
      <c r="A385" s="25">
        <v>3002</v>
      </c>
      <c r="B385" s="5" t="s">
        <v>199</v>
      </c>
      <c r="C385" s="38">
        <v>3097</v>
      </c>
      <c r="D385" s="38">
        <v>6800</v>
      </c>
      <c r="E385" s="38">
        <v>5361</v>
      </c>
      <c r="F385" s="38">
        <v>6800</v>
      </c>
      <c r="G385" s="38">
        <v>3921</v>
      </c>
      <c r="H385" s="38">
        <v>6800</v>
      </c>
      <c r="I385" s="55">
        <v>5392</v>
      </c>
      <c r="J385" s="55">
        <v>6800</v>
      </c>
      <c r="K385" s="55">
        <v>7715</v>
      </c>
      <c r="L385" s="55">
        <v>6800</v>
      </c>
      <c r="M385" s="55">
        <v>12990</v>
      </c>
      <c r="N385" s="55">
        <v>10925</v>
      </c>
      <c r="O385" s="55">
        <v>3501</v>
      </c>
      <c r="P385" s="55">
        <v>12300</v>
      </c>
      <c r="Q385" s="55">
        <v>16675</v>
      </c>
      <c r="R385" s="55">
        <v>12600</v>
      </c>
      <c r="S385" s="55">
        <v>13517</v>
      </c>
      <c r="T385" s="55">
        <v>16500</v>
      </c>
      <c r="U385" s="55">
        <v>3283</v>
      </c>
      <c r="V385" s="55">
        <v>11000</v>
      </c>
      <c r="W385" s="55">
        <v>5380</v>
      </c>
      <c r="X385" s="55">
        <v>10400</v>
      </c>
      <c r="Y385" s="39">
        <v>13847</v>
      </c>
      <c r="Z385" s="39">
        <v>13000</v>
      </c>
      <c r="AA385" s="151">
        <v>10000</v>
      </c>
      <c r="AB385" s="39">
        <v>13000</v>
      </c>
      <c r="AC385" s="16">
        <f t="shared" si="206"/>
        <v>0</v>
      </c>
      <c r="AD385" s="31">
        <f t="shared" si="207"/>
        <v>0</v>
      </c>
    </row>
    <row r="386" spans="1:30" ht="12" customHeight="1">
      <c r="A386" s="25">
        <v>3003</v>
      </c>
      <c r="B386" s="5" t="s">
        <v>122</v>
      </c>
      <c r="C386" s="38">
        <v>3347</v>
      </c>
      <c r="D386" s="38">
        <v>5000</v>
      </c>
      <c r="E386" s="38">
        <v>16116</v>
      </c>
      <c r="F386" s="38">
        <v>6900</v>
      </c>
      <c r="G386" s="38">
        <v>4663</v>
      </c>
      <c r="H386" s="38">
        <v>12000</v>
      </c>
      <c r="I386" s="55">
        <v>8356</v>
      </c>
      <c r="J386" s="55">
        <v>11000</v>
      </c>
      <c r="K386" s="55">
        <v>7881</v>
      </c>
      <c r="L386" s="55">
        <v>11000</v>
      </c>
      <c r="M386" s="55">
        <v>9864</v>
      </c>
      <c r="N386" s="55">
        <v>17250</v>
      </c>
      <c r="O386" s="55">
        <v>13717</v>
      </c>
      <c r="P386" s="55">
        <v>17250</v>
      </c>
      <c r="Q386" s="55">
        <v>12608</v>
      </c>
      <c r="R386" s="55">
        <v>18900</v>
      </c>
      <c r="S386" s="55">
        <v>18800</v>
      </c>
      <c r="T386" s="55">
        <v>21000</v>
      </c>
      <c r="U386" s="55">
        <v>21074</v>
      </c>
      <c r="V386" s="55">
        <v>16960</v>
      </c>
      <c r="W386" s="55">
        <v>10520</v>
      </c>
      <c r="X386" s="55">
        <v>16960</v>
      </c>
      <c r="Y386" s="39">
        <v>17053</v>
      </c>
      <c r="Z386" s="39">
        <v>28429</v>
      </c>
      <c r="AA386" s="151">
        <v>27000</v>
      </c>
      <c r="AB386" s="151">
        <v>28710</v>
      </c>
      <c r="AC386" s="16">
        <f t="shared" si="206"/>
        <v>281</v>
      </c>
      <c r="AD386" s="31">
        <f t="shared" si="207"/>
        <v>0.009884273101410532</v>
      </c>
    </row>
    <row r="387" spans="1:30" ht="12" customHeight="1">
      <c r="A387" s="25">
        <v>3005</v>
      </c>
      <c r="B387" s="26" t="s">
        <v>219</v>
      </c>
      <c r="C387" s="38">
        <v>5025</v>
      </c>
      <c r="D387" s="38">
        <v>5000</v>
      </c>
      <c r="E387" s="38">
        <v>4760</v>
      </c>
      <c r="F387" s="38">
        <v>5000</v>
      </c>
      <c r="G387" s="38">
        <v>4806</v>
      </c>
      <c r="H387" s="38">
        <v>5000</v>
      </c>
      <c r="I387" s="55">
        <v>5180</v>
      </c>
      <c r="J387" s="55">
        <v>5000</v>
      </c>
      <c r="K387" s="55">
        <v>5072</v>
      </c>
      <c r="L387" s="55">
        <v>5000</v>
      </c>
      <c r="M387" s="55">
        <v>4789</v>
      </c>
      <c r="N387" s="55">
        <v>5000</v>
      </c>
      <c r="O387" s="55">
        <v>4975</v>
      </c>
      <c r="P387" s="55">
        <v>5000</v>
      </c>
      <c r="Q387" s="55">
        <v>4857</v>
      </c>
      <c r="R387" s="55">
        <v>5000</v>
      </c>
      <c r="S387" s="55">
        <v>5000</v>
      </c>
      <c r="T387" s="55">
        <v>5500</v>
      </c>
      <c r="U387" s="55">
        <v>5288</v>
      </c>
      <c r="V387" s="55">
        <v>4500</v>
      </c>
      <c r="W387" s="55">
        <v>3987</v>
      </c>
      <c r="X387" s="55">
        <v>4500</v>
      </c>
      <c r="Y387" s="39">
        <v>4348</v>
      </c>
      <c r="Z387" s="39">
        <v>4500</v>
      </c>
      <c r="AA387" s="39">
        <v>4500</v>
      </c>
      <c r="AB387" s="39">
        <v>4500</v>
      </c>
      <c r="AC387" s="16">
        <f t="shared" si="206"/>
        <v>0</v>
      </c>
      <c r="AD387" s="31">
        <f t="shared" si="207"/>
        <v>0</v>
      </c>
    </row>
    <row r="388" spans="1:30" ht="12" customHeight="1">
      <c r="A388" s="25">
        <v>3006</v>
      </c>
      <c r="B388" s="26" t="s">
        <v>148</v>
      </c>
      <c r="C388" s="38">
        <v>656</v>
      </c>
      <c r="D388" s="38">
        <v>750</v>
      </c>
      <c r="E388" s="38">
        <v>925</v>
      </c>
      <c r="F388" s="38">
        <v>750</v>
      </c>
      <c r="G388" s="38">
        <v>781</v>
      </c>
      <c r="H388" s="38">
        <v>750</v>
      </c>
      <c r="I388" s="55">
        <v>1108</v>
      </c>
      <c r="J388" s="55">
        <v>750</v>
      </c>
      <c r="K388" s="55">
        <v>717</v>
      </c>
      <c r="L388" s="55">
        <v>750</v>
      </c>
      <c r="M388" s="55">
        <v>909</v>
      </c>
      <c r="N388" s="55">
        <v>750</v>
      </c>
      <c r="O388" s="55">
        <v>743</v>
      </c>
      <c r="P388" s="55">
        <v>750</v>
      </c>
      <c r="Q388" s="55">
        <v>761</v>
      </c>
      <c r="R388" s="55">
        <v>750</v>
      </c>
      <c r="S388" s="55">
        <v>756</v>
      </c>
      <c r="T388" s="55">
        <v>750</v>
      </c>
      <c r="U388" s="55">
        <v>726</v>
      </c>
      <c r="V388" s="55">
        <v>750</v>
      </c>
      <c r="W388" s="55">
        <v>750</v>
      </c>
      <c r="X388" s="55">
        <v>750</v>
      </c>
      <c r="Y388" s="27">
        <v>700</v>
      </c>
      <c r="Z388" s="27">
        <v>750</v>
      </c>
      <c r="AA388" s="27">
        <v>750</v>
      </c>
      <c r="AB388" s="27">
        <v>750</v>
      </c>
      <c r="AC388" s="16">
        <f t="shared" si="206"/>
        <v>0</v>
      </c>
      <c r="AD388" s="31">
        <f t="shared" si="207"/>
        <v>0</v>
      </c>
    </row>
    <row r="389" spans="1:30" ht="12" customHeight="1">
      <c r="A389" s="25">
        <v>3030</v>
      </c>
      <c r="B389" s="26" t="s">
        <v>417</v>
      </c>
      <c r="C389" s="38">
        <v>1186</v>
      </c>
      <c r="D389" s="38">
        <v>1200</v>
      </c>
      <c r="E389" s="38">
        <v>1213</v>
      </c>
      <c r="F389" s="38">
        <v>1200</v>
      </c>
      <c r="G389" s="38">
        <v>1307</v>
      </c>
      <c r="H389" s="38">
        <v>1200</v>
      </c>
      <c r="I389" s="55">
        <v>1107</v>
      </c>
      <c r="J389" s="55">
        <v>1200</v>
      </c>
      <c r="K389" s="55">
        <v>1489</v>
      </c>
      <c r="L389" s="55">
        <v>1200</v>
      </c>
      <c r="M389" s="55">
        <v>525</v>
      </c>
      <c r="N389" s="55">
        <v>1200</v>
      </c>
      <c r="O389" s="55">
        <v>1269</v>
      </c>
      <c r="P389" s="55">
        <v>1200</v>
      </c>
      <c r="Q389" s="55">
        <v>1211</v>
      </c>
      <c r="R389" s="55">
        <v>1200</v>
      </c>
      <c r="S389" s="55">
        <v>496</v>
      </c>
      <c r="T389" s="55">
        <v>1200</v>
      </c>
      <c r="U389" s="55">
        <v>1172</v>
      </c>
      <c r="V389" s="55">
        <v>1000</v>
      </c>
      <c r="W389" s="55">
        <v>964</v>
      </c>
      <c r="X389" s="55">
        <v>1000</v>
      </c>
      <c r="Y389" s="39">
        <v>672</v>
      </c>
      <c r="Z389" s="39">
        <v>1000</v>
      </c>
      <c r="AA389" s="39">
        <v>1028</v>
      </c>
      <c r="AB389" s="39">
        <v>3500</v>
      </c>
      <c r="AC389" s="16">
        <f t="shared" si="206"/>
        <v>2500</v>
      </c>
      <c r="AD389" s="31">
        <f t="shared" si="207"/>
        <v>2.5</v>
      </c>
    </row>
    <row r="390" spans="1:30" ht="12" customHeight="1">
      <c r="A390" s="25">
        <v>3031</v>
      </c>
      <c r="B390" s="26" t="s">
        <v>418</v>
      </c>
      <c r="C390" s="38">
        <v>17550</v>
      </c>
      <c r="D390" s="38">
        <v>10000</v>
      </c>
      <c r="E390" s="38">
        <v>7740</v>
      </c>
      <c r="F390" s="38">
        <v>10000</v>
      </c>
      <c r="G390" s="38">
        <v>9945</v>
      </c>
      <c r="H390" s="38">
        <v>10000</v>
      </c>
      <c r="I390" s="55">
        <v>9540</v>
      </c>
      <c r="J390" s="55">
        <v>10000</v>
      </c>
      <c r="K390" s="55">
        <v>10125</v>
      </c>
      <c r="L390" s="55">
        <v>10000</v>
      </c>
      <c r="M390" s="55">
        <v>9675</v>
      </c>
      <c r="N390" s="55">
        <v>14000</v>
      </c>
      <c r="O390" s="55">
        <v>12688</v>
      </c>
      <c r="P390" s="55">
        <v>14000</v>
      </c>
      <c r="Q390" s="55">
        <v>14000</v>
      </c>
      <c r="R390" s="55">
        <v>14000</v>
      </c>
      <c r="S390" s="55">
        <v>13860</v>
      </c>
      <c r="T390" s="55">
        <v>14000</v>
      </c>
      <c r="U390" s="55">
        <v>13837</v>
      </c>
      <c r="V390" s="55">
        <v>12000</v>
      </c>
      <c r="W390" s="55">
        <v>11550</v>
      </c>
      <c r="X390" s="55">
        <v>12000</v>
      </c>
      <c r="Y390" s="39">
        <v>8904</v>
      </c>
      <c r="Z390" s="39">
        <v>11275</v>
      </c>
      <c r="AA390" s="39">
        <v>10450</v>
      </c>
      <c r="AB390" s="39">
        <v>7350</v>
      </c>
      <c r="AC390" s="16">
        <f t="shared" si="206"/>
        <v>-3925</v>
      </c>
      <c r="AD390" s="31">
        <f t="shared" si="207"/>
        <v>-0.34811529933481156</v>
      </c>
    </row>
    <row r="391" spans="1:30" ht="12" customHeight="1">
      <c r="A391" s="25">
        <v>3032</v>
      </c>
      <c r="B391" s="26" t="s">
        <v>419</v>
      </c>
      <c r="C391" s="38">
        <v>25788</v>
      </c>
      <c r="D391" s="38">
        <v>53075</v>
      </c>
      <c r="E391" s="38">
        <v>44603</v>
      </c>
      <c r="F391" s="38">
        <v>53075</v>
      </c>
      <c r="G391" s="38">
        <v>54036</v>
      </c>
      <c r="H391" s="38">
        <v>54500</v>
      </c>
      <c r="I391" s="55">
        <v>53240</v>
      </c>
      <c r="J391" s="55">
        <v>54500</v>
      </c>
      <c r="K391" s="55">
        <v>42289</v>
      </c>
      <c r="L391" s="55">
        <v>55800</v>
      </c>
      <c r="M391" s="55">
        <v>102530</v>
      </c>
      <c r="N391" s="55">
        <v>76500</v>
      </c>
      <c r="O391" s="55">
        <v>63372</v>
      </c>
      <c r="P391" s="55">
        <v>81200</v>
      </c>
      <c r="Q391" s="55">
        <v>65927</v>
      </c>
      <c r="R391" s="55">
        <v>81200</v>
      </c>
      <c r="S391" s="55">
        <v>113992</v>
      </c>
      <c r="T391" s="55">
        <v>99000</v>
      </c>
      <c r="U391" s="55">
        <v>96818</v>
      </c>
      <c r="V391" s="55">
        <v>109000</v>
      </c>
      <c r="W391" s="55">
        <v>60167</v>
      </c>
      <c r="X391" s="55">
        <v>112500</v>
      </c>
      <c r="Y391" s="39">
        <v>76377</v>
      </c>
      <c r="Z391" s="39">
        <v>106600</v>
      </c>
      <c r="AA391" s="151">
        <v>60000</v>
      </c>
      <c r="AB391" s="151">
        <v>98400</v>
      </c>
      <c r="AC391" s="16">
        <f t="shared" si="206"/>
        <v>-8200</v>
      </c>
      <c r="AD391" s="31">
        <f t="shared" si="207"/>
        <v>-0.07692307692307693</v>
      </c>
    </row>
    <row r="392" spans="1:30" ht="12" customHeight="1">
      <c r="A392" s="25">
        <v>3033</v>
      </c>
      <c r="B392" s="26" t="s">
        <v>420</v>
      </c>
      <c r="C392" s="38">
        <v>2470</v>
      </c>
      <c r="D392" s="38">
        <v>5000</v>
      </c>
      <c r="E392" s="38">
        <v>4491</v>
      </c>
      <c r="F392" s="38">
        <v>5000</v>
      </c>
      <c r="G392" s="38">
        <v>3613</v>
      </c>
      <c r="H392" s="38">
        <v>5000</v>
      </c>
      <c r="I392" s="55">
        <v>6345</v>
      </c>
      <c r="J392" s="55">
        <v>5000</v>
      </c>
      <c r="K392" s="55">
        <v>400</v>
      </c>
      <c r="L392" s="55">
        <v>5000</v>
      </c>
      <c r="M392" s="55">
        <v>4814</v>
      </c>
      <c r="N392" s="55">
        <v>5000</v>
      </c>
      <c r="O392" s="55">
        <v>4963</v>
      </c>
      <c r="P392" s="55">
        <v>5000</v>
      </c>
      <c r="Q392" s="55">
        <v>4905</v>
      </c>
      <c r="R392" s="55">
        <v>5000</v>
      </c>
      <c r="S392" s="55">
        <v>5899</v>
      </c>
      <c r="T392" s="55">
        <v>5000</v>
      </c>
      <c r="U392" s="55">
        <v>5034</v>
      </c>
      <c r="V392" s="55">
        <v>4500</v>
      </c>
      <c r="W392" s="55">
        <v>3470</v>
      </c>
      <c r="X392" s="55">
        <v>4500</v>
      </c>
      <c r="Y392" s="39">
        <v>3786</v>
      </c>
      <c r="Z392" s="39">
        <v>3700</v>
      </c>
      <c r="AA392" s="39">
        <v>3700</v>
      </c>
      <c r="AB392" s="39">
        <v>3700</v>
      </c>
      <c r="AC392" s="16">
        <f t="shared" si="206"/>
        <v>0</v>
      </c>
      <c r="AD392" s="31">
        <f t="shared" si="207"/>
        <v>0</v>
      </c>
    </row>
    <row r="393" spans="1:30" ht="12" customHeight="1">
      <c r="A393" s="25">
        <v>3035</v>
      </c>
      <c r="B393" s="26" t="s">
        <v>421</v>
      </c>
      <c r="C393" s="38">
        <v>78</v>
      </c>
      <c r="D393" s="38">
        <v>150</v>
      </c>
      <c r="E393" s="38">
        <v>0</v>
      </c>
      <c r="F393" s="38">
        <v>150</v>
      </c>
      <c r="G393" s="38">
        <v>7</v>
      </c>
      <c r="H393" s="38">
        <v>150</v>
      </c>
      <c r="I393" s="56">
        <v>0</v>
      </c>
      <c r="J393" s="55">
        <v>150</v>
      </c>
      <c r="K393" s="55">
        <v>0</v>
      </c>
      <c r="L393" s="55">
        <v>500</v>
      </c>
      <c r="M393" s="55">
        <v>103</v>
      </c>
      <c r="N393" s="55">
        <v>500</v>
      </c>
      <c r="O393" s="55">
        <v>76</v>
      </c>
      <c r="P393" s="55">
        <v>500</v>
      </c>
      <c r="Q393" s="55">
        <v>737</v>
      </c>
      <c r="R393" s="55">
        <v>500</v>
      </c>
      <c r="S393" s="55">
        <v>58</v>
      </c>
      <c r="T393" s="55">
        <v>500</v>
      </c>
      <c r="U393" s="55">
        <v>-502</v>
      </c>
      <c r="V393" s="55">
        <v>250</v>
      </c>
      <c r="W393" s="55">
        <v>242</v>
      </c>
      <c r="X393" s="55">
        <v>250</v>
      </c>
      <c r="Y393" s="27">
        <v>0</v>
      </c>
      <c r="Z393" s="27">
        <v>250</v>
      </c>
      <c r="AA393" s="27">
        <v>200</v>
      </c>
      <c r="AB393" s="27">
        <v>250</v>
      </c>
      <c r="AC393" s="16">
        <f t="shared" si="206"/>
        <v>0</v>
      </c>
      <c r="AD393" s="31">
        <f t="shared" si="207"/>
        <v>0</v>
      </c>
    </row>
    <row r="394" spans="1:30" ht="12" customHeight="1">
      <c r="A394" s="25">
        <v>3036</v>
      </c>
      <c r="B394" s="26" t="s">
        <v>422</v>
      </c>
      <c r="C394" s="38">
        <v>4216</v>
      </c>
      <c r="D394" s="38">
        <v>4000</v>
      </c>
      <c r="E394" s="38">
        <v>5184</v>
      </c>
      <c r="F394" s="38">
        <v>4000</v>
      </c>
      <c r="G394" s="38">
        <v>4397</v>
      </c>
      <c r="H394" s="38">
        <v>5000</v>
      </c>
      <c r="I394" s="55">
        <v>4924</v>
      </c>
      <c r="J394" s="55">
        <v>5000</v>
      </c>
      <c r="K394" s="55">
        <v>4859</v>
      </c>
      <c r="L394" s="55">
        <v>5000</v>
      </c>
      <c r="M394" s="55">
        <v>4253</v>
      </c>
      <c r="N394" s="55">
        <v>5000</v>
      </c>
      <c r="O394" s="55">
        <v>6660</v>
      </c>
      <c r="P394" s="55">
        <v>5000</v>
      </c>
      <c r="Q394" s="55">
        <v>5285</v>
      </c>
      <c r="R394" s="55">
        <v>5000</v>
      </c>
      <c r="S394" s="55">
        <v>5280</v>
      </c>
      <c r="T394" s="55">
        <v>5000</v>
      </c>
      <c r="U394" s="55">
        <v>5355</v>
      </c>
      <c r="V394" s="55">
        <v>5000</v>
      </c>
      <c r="W394" s="55">
        <v>5993</v>
      </c>
      <c r="X394" s="55">
        <v>5000</v>
      </c>
      <c r="Y394" s="39">
        <v>4593</v>
      </c>
      <c r="Z394" s="39">
        <v>5000</v>
      </c>
      <c r="AA394" s="39">
        <v>5200</v>
      </c>
      <c r="AB394" s="39">
        <v>7000</v>
      </c>
      <c r="AC394" s="16">
        <f t="shared" si="206"/>
        <v>2000</v>
      </c>
      <c r="AD394" s="31">
        <f t="shared" si="207"/>
        <v>0.4</v>
      </c>
    </row>
    <row r="395" spans="1:30" ht="12" customHeight="1">
      <c r="A395" s="25">
        <v>3038</v>
      </c>
      <c r="B395" s="26" t="s">
        <v>423</v>
      </c>
      <c r="C395" s="38">
        <v>12665</v>
      </c>
      <c r="D395" s="38">
        <v>12000</v>
      </c>
      <c r="E395" s="38">
        <v>10793</v>
      </c>
      <c r="F395" s="38">
        <v>12000</v>
      </c>
      <c r="G395" s="38">
        <v>13079</v>
      </c>
      <c r="H395" s="38">
        <v>12000</v>
      </c>
      <c r="I395" s="55">
        <v>12301</v>
      </c>
      <c r="J395" s="55">
        <v>11000</v>
      </c>
      <c r="K395" s="55">
        <v>9875</v>
      </c>
      <c r="L395" s="55">
        <v>12000</v>
      </c>
      <c r="M395" s="55">
        <v>10676</v>
      </c>
      <c r="N395" s="55">
        <v>12000</v>
      </c>
      <c r="O395" s="55">
        <v>11980</v>
      </c>
      <c r="P395" s="55">
        <v>12000</v>
      </c>
      <c r="Q395" s="55">
        <v>12763</v>
      </c>
      <c r="R395" s="55">
        <v>11000</v>
      </c>
      <c r="S395" s="55">
        <v>12597</v>
      </c>
      <c r="T395" s="55">
        <v>11000</v>
      </c>
      <c r="U395" s="55">
        <v>7729</v>
      </c>
      <c r="V395" s="55">
        <v>11000</v>
      </c>
      <c r="W395" s="55">
        <v>9467</v>
      </c>
      <c r="X395" s="55">
        <v>11000</v>
      </c>
      <c r="Y395" s="39">
        <v>9747</v>
      </c>
      <c r="Z395" s="39">
        <v>11000</v>
      </c>
      <c r="AA395" s="39">
        <v>8500</v>
      </c>
      <c r="AB395" s="39">
        <v>8000</v>
      </c>
      <c r="AC395" s="16">
        <f t="shared" si="206"/>
        <v>-3000</v>
      </c>
      <c r="AD395" s="31">
        <f t="shared" si="207"/>
        <v>-0.2727272727272727</v>
      </c>
    </row>
    <row r="396" spans="1:30" s="33" customFormat="1" ht="12" customHeight="1">
      <c r="A396" s="25">
        <v>3039</v>
      </c>
      <c r="B396" s="26" t="s">
        <v>424</v>
      </c>
      <c r="C396" s="38"/>
      <c r="D396" s="38"/>
      <c r="E396" s="38"/>
      <c r="F396" s="38"/>
      <c r="G396" s="38"/>
      <c r="H396" s="38"/>
      <c r="I396" s="55">
        <v>0</v>
      </c>
      <c r="J396" s="55"/>
      <c r="K396" s="55">
        <v>0</v>
      </c>
      <c r="L396" s="55">
        <v>5000</v>
      </c>
      <c r="M396" s="55">
        <v>2361</v>
      </c>
      <c r="N396" s="55">
        <v>6000</v>
      </c>
      <c r="O396" s="55">
        <v>5999</v>
      </c>
      <c r="P396" s="55">
        <v>8500</v>
      </c>
      <c r="Q396" s="55">
        <v>8098</v>
      </c>
      <c r="R396" s="55">
        <v>7500</v>
      </c>
      <c r="S396" s="55">
        <v>7391</v>
      </c>
      <c r="T396" s="55">
        <v>15300</v>
      </c>
      <c r="U396" s="55">
        <v>14318</v>
      </c>
      <c r="V396" s="55">
        <v>10000</v>
      </c>
      <c r="W396" s="55">
        <v>17511</v>
      </c>
      <c r="X396" s="55">
        <v>12500</v>
      </c>
      <c r="Y396" s="39">
        <v>12610</v>
      </c>
      <c r="Z396" s="39">
        <v>10500</v>
      </c>
      <c r="AA396" s="39">
        <v>10000</v>
      </c>
      <c r="AB396" s="39">
        <v>10500</v>
      </c>
      <c r="AC396" s="16">
        <f t="shared" si="206"/>
        <v>0</v>
      </c>
      <c r="AD396" s="31">
        <f t="shared" si="207"/>
        <v>0</v>
      </c>
    </row>
    <row r="397" spans="1:30" s="33" customFormat="1" ht="12" customHeight="1">
      <c r="A397" s="25">
        <v>3040</v>
      </c>
      <c r="B397" s="26" t="s">
        <v>220</v>
      </c>
      <c r="C397" s="38">
        <v>9996</v>
      </c>
      <c r="D397" s="38">
        <v>13400</v>
      </c>
      <c r="E397" s="38">
        <v>17484</v>
      </c>
      <c r="F397" s="38">
        <v>13400</v>
      </c>
      <c r="G397" s="38">
        <v>15888</v>
      </c>
      <c r="H397" s="38">
        <v>13400</v>
      </c>
      <c r="I397" s="55">
        <v>14350</v>
      </c>
      <c r="J397" s="55">
        <v>13400</v>
      </c>
      <c r="K397" s="55">
        <v>16629</v>
      </c>
      <c r="L397" s="55">
        <v>15500</v>
      </c>
      <c r="M397" s="55">
        <v>30638</v>
      </c>
      <c r="N397" s="55">
        <v>24955</v>
      </c>
      <c r="O397" s="55">
        <v>4562</v>
      </c>
      <c r="P397" s="55">
        <v>30200</v>
      </c>
      <c r="Q397" s="55">
        <v>38512</v>
      </c>
      <c r="R397" s="55">
        <v>30450</v>
      </c>
      <c r="S397" s="55">
        <v>57707</v>
      </c>
      <c r="T397" s="55">
        <v>43500</v>
      </c>
      <c r="U397" s="55">
        <v>37390</v>
      </c>
      <c r="V397" s="55">
        <v>27300</v>
      </c>
      <c r="W397" s="55">
        <v>35976</v>
      </c>
      <c r="X397" s="55">
        <v>32000</v>
      </c>
      <c r="Y397" s="39">
        <v>48390</v>
      </c>
      <c r="Z397" s="39">
        <v>43550</v>
      </c>
      <c r="AA397" s="151">
        <v>35000</v>
      </c>
      <c r="AB397" s="39">
        <v>43550</v>
      </c>
      <c r="AC397" s="16">
        <f t="shared" si="206"/>
        <v>0</v>
      </c>
      <c r="AD397" s="31">
        <f t="shared" si="207"/>
        <v>0</v>
      </c>
    </row>
    <row r="398" spans="1:30" s="33" customFormat="1" ht="12" customHeight="1">
      <c r="A398" s="32"/>
      <c r="B398" s="26" t="s">
        <v>141</v>
      </c>
      <c r="C398" s="37">
        <f aca="true" t="shared" si="210" ref="C398:X398">SUM(C364:C397)</f>
        <v>188387</v>
      </c>
      <c r="D398" s="37">
        <f t="shared" si="210"/>
        <v>216410</v>
      </c>
      <c r="E398" s="37">
        <f t="shared" si="210"/>
        <v>228947</v>
      </c>
      <c r="F398" s="37">
        <f t="shared" si="210"/>
        <v>222610</v>
      </c>
      <c r="G398" s="37">
        <f>SUM(G364:G397)</f>
        <v>214341</v>
      </c>
      <c r="H398" s="37">
        <f t="shared" si="210"/>
        <v>236410</v>
      </c>
      <c r="I398" s="37">
        <f t="shared" si="210"/>
        <v>235988</v>
      </c>
      <c r="J398" s="37">
        <f t="shared" si="210"/>
        <v>244060</v>
      </c>
      <c r="K398" s="37">
        <f t="shared" si="210"/>
        <v>224432</v>
      </c>
      <c r="L398" s="37">
        <f t="shared" si="210"/>
        <v>257810</v>
      </c>
      <c r="M398" s="37">
        <f t="shared" si="210"/>
        <v>318501</v>
      </c>
      <c r="N398" s="37">
        <f t="shared" si="210"/>
        <v>311235</v>
      </c>
      <c r="O398" s="37">
        <f t="shared" si="210"/>
        <v>273142</v>
      </c>
      <c r="P398" s="37">
        <f t="shared" si="210"/>
        <v>332880</v>
      </c>
      <c r="Q398" s="37">
        <f t="shared" si="210"/>
        <v>314794</v>
      </c>
      <c r="R398" s="37">
        <f t="shared" si="210"/>
        <v>338285</v>
      </c>
      <c r="S398" s="37">
        <f t="shared" si="210"/>
        <v>379252</v>
      </c>
      <c r="T398" s="37">
        <f t="shared" si="210"/>
        <v>394205</v>
      </c>
      <c r="U398" s="37">
        <f t="shared" si="210"/>
        <v>365435</v>
      </c>
      <c r="V398" s="37">
        <f t="shared" si="210"/>
        <v>372080</v>
      </c>
      <c r="W398" s="37">
        <f t="shared" si="210"/>
        <v>320862</v>
      </c>
      <c r="X398" s="37">
        <f t="shared" si="210"/>
        <v>390652</v>
      </c>
      <c r="Y398" s="40">
        <f>SUM(Y364:Y397)</f>
        <v>328458</v>
      </c>
      <c r="Z398" s="40">
        <f>SUM(Z364:Z397)</f>
        <v>410716</v>
      </c>
      <c r="AA398" s="40">
        <f>SUM(AA364:AA397)</f>
        <v>331806</v>
      </c>
      <c r="AB398" s="40">
        <f>SUM(AB364:AB397)</f>
        <v>391480</v>
      </c>
      <c r="AC398" s="21">
        <f t="shared" si="206"/>
        <v>-19236</v>
      </c>
      <c r="AD398" s="34">
        <f t="shared" si="207"/>
        <v>-0.046835282774471895</v>
      </c>
    </row>
    <row r="399" spans="1:30" s="33" customFormat="1" ht="12" customHeight="1">
      <c r="A399" s="32">
        <v>310</v>
      </c>
      <c r="B399" s="26" t="s">
        <v>70</v>
      </c>
      <c r="C399" s="4">
        <f aca="true" t="shared" si="211" ref="C399:L399">SUM(C398+C363)</f>
        <v>607448</v>
      </c>
      <c r="D399" s="4">
        <f t="shared" si="211"/>
        <v>677024.973</v>
      </c>
      <c r="E399" s="4">
        <f t="shared" si="211"/>
        <v>714380</v>
      </c>
      <c r="F399" s="4">
        <f t="shared" si="211"/>
        <v>703116.54</v>
      </c>
      <c r="G399" s="4">
        <f t="shared" si="211"/>
        <v>662770</v>
      </c>
      <c r="H399" s="4">
        <f t="shared" si="211"/>
        <v>734164</v>
      </c>
      <c r="I399" s="4">
        <f t="shared" si="211"/>
        <v>694753</v>
      </c>
      <c r="J399" s="4">
        <f t="shared" si="211"/>
        <v>756130</v>
      </c>
      <c r="K399" s="4">
        <f t="shared" si="211"/>
        <v>716421</v>
      </c>
      <c r="L399" s="4">
        <f t="shared" si="211"/>
        <v>799188</v>
      </c>
      <c r="M399" s="4">
        <f aca="true" t="shared" si="212" ref="M399:X399">SUM(M363+M398)</f>
        <v>856187</v>
      </c>
      <c r="N399" s="4">
        <f t="shared" si="212"/>
        <v>863740.013</v>
      </c>
      <c r="O399" s="4">
        <f t="shared" si="212"/>
        <v>818689</v>
      </c>
      <c r="P399" s="4">
        <f t="shared" si="212"/>
        <v>905675</v>
      </c>
      <c r="Q399" s="4">
        <f t="shared" si="212"/>
        <v>879315</v>
      </c>
      <c r="R399" s="4">
        <f t="shared" si="212"/>
        <v>930947.769</v>
      </c>
      <c r="S399" s="4">
        <f t="shared" si="212"/>
        <v>989028</v>
      </c>
      <c r="T399" s="4">
        <f t="shared" si="212"/>
        <v>1014227.0165</v>
      </c>
      <c r="U399" s="4">
        <f t="shared" si="212"/>
        <v>986829</v>
      </c>
      <c r="V399" s="4">
        <f t="shared" si="212"/>
        <v>1013144.362</v>
      </c>
      <c r="W399" s="4">
        <f t="shared" si="212"/>
        <v>932867</v>
      </c>
      <c r="X399" s="4">
        <f t="shared" si="212"/>
        <v>1032683.059</v>
      </c>
      <c r="Y399" s="40">
        <f>SUM(Y363+Y398)</f>
        <v>945224</v>
      </c>
      <c r="Z399" s="40">
        <f>SUM(Z363+Z398)</f>
        <v>1069763.2944999998</v>
      </c>
      <c r="AA399" s="40">
        <f>SUM(AA363+AA398)</f>
        <v>947564</v>
      </c>
      <c r="AB399" s="40">
        <f>SUM(AB363+AB398)</f>
        <v>1066647.882</v>
      </c>
      <c r="AC399" s="21">
        <f t="shared" si="206"/>
        <v>-3115.4124999998603</v>
      </c>
      <c r="AD399" s="34">
        <f t="shared" si="207"/>
        <v>-0.0029122447143374677</v>
      </c>
    </row>
    <row r="400" spans="1:30" ht="12" customHeight="1">
      <c r="A400" s="57"/>
      <c r="B400" s="30"/>
      <c r="C400" s="3" t="s">
        <v>1</v>
      </c>
      <c r="D400" s="6" t="s">
        <v>2</v>
      </c>
      <c r="E400" s="6" t="s">
        <v>1</v>
      </c>
      <c r="F400" s="6" t="s">
        <v>2</v>
      </c>
      <c r="G400" s="6" t="s">
        <v>1</v>
      </c>
      <c r="H400" s="6" t="s">
        <v>2</v>
      </c>
      <c r="I400" s="6" t="s">
        <v>1</v>
      </c>
      <c r="J400" s="6" t="s">
        <v>2</v>
      </c>
      <c r="K400" s="6" t="s">
        <v>1</v>
      </c>
      <c r="L400" s="6" t="s">
        <v>2</v>
      </c>
      <c r="M400" s="6" t="s">
        <v>1</v>
      </c>
      <c r="N400" s="6" t="s">
        <v>2</v>
      </c>
      <c r="O400" s="6" t="s">
        <v>1</v>
      </c>
      <c r="P400" s="6" t="s">
        <v>2</v>
      </c>
      <c r="Q400" s="6" t="s">
        <v>42</v>
      </c>
      <c r="R400" s="6" t="s">
        <v>2</v>
      </c>
      <c r="S400" s="6" t="s">
        <v>1</v>
      </c>
      <c r="T400" s="6" t="s">
        <v>2</v>
      </c>
      <c r="U400" s="6" t="s">
        <v>42</v>
      </c>
      <c r="V400" s="6" t="s">
        <v>2</v>
      </c>
      <c r="W400" s="6" t="s">
        <v>1</v>
      </c>
      <c r="X400" s="6" t="s">
        <v>2</v>
      </c>
      <c r="Y400" s="3" t="s">
        <v>405</v>
      </c>
      <c r="Z400" s="3" t="s">
        <v>222</v>
      </c>
      <c r="AA400" s="3" t="s">
        <v>221</v>
      </c>
      <c r="AB400" s="3" t="s">
        <v>222</v>
      </c>
      <c r="AC400" s="6" t="s">
        <v>3</v>
      </c>
      <c r="AD400" s="7" t="s">
        <v>4</v>
      </c>
    </row>
    <row r="401" spans="1:30" ht="12" customHeight="1">
      <c r="A401" s="3">
        <v>320</v>
      </c>
      <c r="B401" s="30" t="s">
        <v>223</v>
      </c>
      <c r="C401" s="3" t="s">
        <v>5</v>
      </c>
      <c r="D401" s="6" t="s">
        <v>6</v>
      </c>
      <c r="E401" s="6" t="s">
        <v>6</v>
      </c>
      <c r="F401" s="6" t="s">
        <v>7</v>
      </c>
      <c r="G401" s="6" t="s">
        <v>7</v>
      </c>
      <c r="H401" s="6" t="s">
        <v>8</v>
      </c>
      <c r="I401" s="6" t="s">
        <v>8</v>
      </c>
      <c r="J401" s="6" t="s">
        <v>9</v>
      </c>
      <c r="K401" s="6" t="s">
        <v>9</v>
      </c>
      <c r="L401" s="6" t="s">
        <v>10</v>
      </c>
      <c r="M401" s="6" t="s">
        <v>10</v>
      </c>
      <c r="N401" s="6" t="s">
        <v>44</v>
      </c>
      <c r="O401" s="6" t="s">
        <v>11</v>
      </c>
      <c r="P401" s="6" t="s">
        <v>45</v>
      </c>
      <c r="Q401" s="6" t="s">
        <v>45</v>
      </c>
      <c r="R401" s="6" t="s">
        <v>46</v>
      </c>
      <c r="S401" s="6" t="s">
        <v>13</v>
      </c>
      <c r="T401" s="6" t="s">
        <v>14</v>
      </c>
      <c r="U401" s="6" t="s">
        <v>14</v>
      </c>
      <c r="V401" s="6" t="s">
        <v>15</v>
      </c>
      <c r="W401" s="6" t="s">
        <v>15</v>
      </c>
      <c r="X401" s="6" t="s">
        <v>16</v>
      </c>
      <c r="Y401" s="3" t="s">
        <v>224</v>
      </c>
      <c r="Z401" s="3" t="s">
        <v>225</v>
      </c>
      <c r="AA401" s="3" t="s">
        <v>225</v>
      </c>
      <c r="AB401" s="3" t="s">
        <v>404</v>
      </c>
      <c r="AC401" s="6" t="s">
        <v>400</v>
      </c>
      <c r="AD401" s="7" t="s">
        <v>400</v>
      </c>
    </row>
    <row r="402" spans="1:30" ht="12" customHeight="1">
      <c r="A402" s="25">
        <v>1001</v>
      </c>
      <c r="B402" s="26" t="s">
        <v>92</v>
      </c>
      <c r="C402" s="38">
        <v>41062</v>
      </c>
      <c r="D402" s="38">
        <v>51140</v>
      </c>
      <c r="E402" s="36">
        <v>53042</v>
      </c>
      <c r="F402" s="36">
        <v>54152</v>
      </c>
      <c r="G402" s="36">
        <v>54216</v>
      </c>
      <c r="H402" s="36">
        <v>56872</v>
      </c>
      <c r="I402" s="56">
        <v>52775</v>
      </c>
      <c r="J402" s="56">
        <v>58580</v>
      </c>
      <c r="K402" s="56">
        <v>55639</v>
      </c>
      <c r="L402" s="56">
        <v>60923</v>
      </c>
      <c r="M402" s="56">
        <v>48541</v>
      </c>
      <c r="N402" s="56">
        <v>61241</v>
      </c>
      <c r="O402" s="56">
        <v>70694</v>
      </c>
      <c r="P402" s="56">
        <v>59807</v>
      </c>
      <c r="Q402" s="56">
        <v>59341</v>
      </c>
      <c r="R402" s="56">
        <v>61235</v>
      </c>
      <c r="S402" s="56">
        <v>61439</v>
      </c>
      <c r="T402" s="56">
        <v>66740</v>
      </c>
      <c r="U402" s="56">
        <v>64488</v>
      </c>
      <c r="V402" s="56">
        <v>67577</v>
      </c>
      <c r="W402" s="56">
        <v>67431</v>
      </c>
      <c r="X402" s="56">
        <v>67577</v>
      </c>
      <c r="Y402" s="39">
        <v>68050</v>
      </c>
      <c r="Z402" s="39">
        <v>71344</v>
      </c>
      <c r="AA402" s="39">
        <v>71344</v>
      </c>
      <c r="AB402" s="39">
        <v>73463</v>
      </c>
      <c r="AC402" s="16">
        <f aca="true" t="shared" si="213" ref="AC402:AC422">SUM(AB402-Z402)</f>
        <v>2119</v>
      </c>
      <c r="AD402" s="31">
        <f aca="true" t="shared" si="214" ref="AD402:AD422">SUM(AC402/Z402)</f>
        <v>0.029701166180758017</v>
      </c>
    </row>
    <row r="403" spans="1:30" ht="12" customHeight="1">
      <c r="A403" s="25">
        <v>1002</v>
      </c>
      <c r="B403" s="26" t="s">
        <v>93</v>
      </c>
      <c r="C403" s="38">
        <v>12690</v>
      </c>
      <c r="D403" s="38">
        <v>14757</v>
      </c>
      <c r="E403" s="36">
        <v>13713</v>
      </c>
      <c r="F403" s="36">
        <v>15202</v>
      </c>
      <c r="G403" s="36">
        <v>14348</v>
      </c>
      <c r="H403" s="36">
        <v>15658</v>
      </c>
      <c r="I403" s="56">
        <v>14264</v>
      </c>
      <c r="J403" s="56">
        <v>16130</v>
      </c>
      <c r="K403" s="56">
        <v>15046</v>
      </c>
      <c r="L403" s="56">
        <v>16776</v>
      </c>
      <c r="M403" s="56">
        <v>14915</v>
      </c>
      <c r="N403" s="56">
        <v>17193</v>
      </c>
      <c r="O403" s="56">
        <v>16716</v>
      </c>
      <c r="P403" s="56">
        <v>21923</v>
      </c>
      <c r="Q403" s="56">
        <v>20836</v>
      </c>
      <c r="R403" s="56">
        <v>23701</v>
      </c>
      <c r="S403" s="56">
        <v>22356</v>
      </c>
      <c r="T403" s="56">
        <v>23600</v>
      </c>
      <c r="U403" s="56">
        <v>16548</v>
      </c>
      <c r="V403" s="56">
        <v>18572</v>
      </c>
      <c r="W403" s="56">
        <v>18172</v>
      </c>
      <c r="X403" s="56">
        <v>21715</v>
      </c>
      <c r="Y403" s="39">
        <v>21753</v>
      </c>
      <c r="Z403" s="39">
        <v>22165</v>
      </c>
      <c r="AA403" s="39">
        <v>22000</v>
      </c>
      <c r="AB403" s="39">
        <v>22830</v>
      </c>
      <c r="AC403" s="16">
        <f t="shared" si="213"/>
        <v>665</v>
      </c>
      <c r="AD403" s="31">
        <f t="shared" si="214"/>
        <v>0.030002255808707422</v>
      </c>
    </row>
    <row r="404" spans="1:30" s="33" customFormat="1" ht="12" customHeight="1">
      <c r="A404" s="25">
        <v>1003</v>
      </c>
      <c r="B404" s="26" t="s">
        <v>192</v>
      </c>
      <c r="C404" s="38">
        <v>3263</v>
      </c>
      <c r="D404" s="38">
        <v>3060</v>
      </c>
      <c r="E404" s="36">
        <v>3133</v>
      </c>
      <c r="F404" s="36">
        <v>3152</v>
      </c>
      <c r="G404" s="36">
        <v>2620</v>
      </c>
      <c r="H404" s="36">
        <v>3247</v>
      </c>
      <c r="I404" s="56">
        <v>2465</v>
      </c>
      <c r="J404" s="56">
        <v>3500</v>
      </c>
      <c r="K404" s="56">
        <v>3119</v>
      </c>
      <c r="L404" s="56">
        <v>3800</v>
      </c>
      <c r="M404" s="56">
        <v>3672</v>
      </c>
      <c r="N404" s="56">
        <v>3895</v>
      </c>
      <c r="O404" s="56">
        <v>4287</v>
      </c>
      <c r="P404" s="56">
        <v>3895</v>
      </c>
      <c r="Q404" s="56">
        <v>2784</v>
      </c>
      <c r="R404" s="56">
        <v>4050</v>
      </c>
      <c r="S404" s="56">
        <v>3444</v>
      </c>
      <c r="T404" s="56">
        <v>4212</v>
      </c>
      <c r="U404" s="56">
        <v>3459</v>
      </c>
      <c r="V404" s="56">
        <v>2256</v>
      </c>
      <c r="W404" s="56">
        <v>2033</v>
      </c>
      <c r="X404" s="56">
        <v>2256</v>
      </c>
      <c r="Y404" s="39">
        <v>863</v>
      </c>
      <c r="Z404" s="39">
        <v>2350</v>
      </c>
      <c r="AA404" s="39">
        <v>1000</v>
      </c>
      <c r="AB404" s="39">
        <v>2420</v>
      </c>
      <c r="AC404" s="16">
        <f t="shared" si="213"/>
        <v>70</v>
      </c>
      <c r="AD404" s="31">
        <f t="shared" si="214"/>
        <v>0.029787234042553193</v>
      </c>
    </row>
    <row r="405" spans="1:30" ht="12" customHeight="1">
      <c r="A405" s="25">
        <v>1020</v>
      </c>
      <c r="B405" s="26" t="s">
        <v>95</v>
      </c>
      <c r="C405" s="38">
        <v>6146</v>
      </c>
      <c r="D405" s="38">
        <v>5275</v>
      </c>
      <c r="E405" s="36">
        <v>5847</v>
      </c>
      <c r="F405" s="36">
        <f>SUM(F402:F404)*0.0765</f>
        <v>5546.709</v>
      </c>
      <c r="G405" s="36">
        <v>5616</v>
      </c>
      <c r="H405" s="36">
        <v>5797</v>
      </c>
      <c r="I405" s="56">
        <v>5478</v>
      </c>
      <c r="J405" s="56">
        <v>5972</v>
      </c>
      <c r="K405" s="56">
        <v>5782</v>
      </c>
      <c r="L405" s="56">
        <v>6235</v>
      </c>
      <c r="M405" s="56">
        <v>5264</v>
      </c>
      <c r="N405" s="56">
        <f>SUM(N402:N404)*0.0765</f>
        <v>6298.1685</v>
      </c>
      <c r="O405" s="56">
        <v>6909</v>
      </c>
      <c r="P405" s="56">
        <f>SUM(P402:P404)*0.0765</f>
        <v>6550.3125</v>
      </c>
      <c r="Q405" s="56">
        <v>6949</v>
      </c>
      <c r="R405" s="56">
        <f>SUM(R402:R404)*0.0765</f>
        <v>6807.429</v>
      </c>
      <c r="S405" s="56">
        <v>7627</v>
      </c>
      <c r="T405" s="56">
        <f>SUM(T402:T404)*0.0765</f>
        <v>7233.228</v>
      </c>
      <c r="U405" s="56">
        <v>7477</v>
      </c>
      <c r="V405" s="56">
        <f>SUM(V402:V404)*0.0765</f>
        <v>6762.9825</v>
      </c>
      <c r="W405" s="56">
        <v>7693</v>
      </c>
      <c r="X405" s="56">
        <f>SUM(X402:X404)*0.0765</f>
        <v>7003.422</v>
      </c>
      <c r="Y405" s="39">
        <v>7003</v>
      </c>
      <c r="Z405" s="39">
        <f>SUM(Z402:Z404)*0.0765</f>
        <v>7333.2135</v>
      </c>
      <c r="AA405" s="39">
        <f>SUM(AA402:AA404)*0.0765</f>
        <v>7217.316</v>
      </c>
      <c r="AB405" s="39">
        <f>SUM(AB402:AB404)*0.0765</f>
        <v>7551.5445</v>
      </c>
      <c r="AC405" s="16">
        <f t="shared" si="213"/>
        <v>218.33100000000013</v>
      </c>
      <c r="AD405" s="31">
        <f t="shared" si="214"/>
        <v>0.029772895607089598</v>
      </c>
    </row>
    <row r="406" spans="1:30" s="33" customFormat="1" ht="12" customHeight="1">
      <c r="A406" s="32"/>
      <c r="B406" s="26" t="s">
        <v>133</v>
      </c>
      <c r="C406" s="37">
        <f aca="true" t="shared" si="215" ref="C406:H406">SUM(C402:C405)</f>
        <v>63161</v>
      </c>
      <c r="D406" s="37">
        <f t="shared" si="215"/>
        <v>74232</v>
      </c>
      <c r="E406" s="54">
        <f t="shared" si="215"/>
        <v>75735</v>
      </c>
      <c r="F406" s="54">
        <f t="shared" si="215"/>
        <v>78052.709</v>
      </c>
      <c r="G406" s="54">
        <f>SUM(G402:G405)</f>
        <v>76800</v>
      </c>
      <c r="H406" s="54">
        <f t="shared" si="215"/>
        <v>81574</v>
      </c>
      <c r="I406" s="54">
        <f aca="true" t="shared" si="216" ref="I406:X406">SUM(I402:I405)</f>
        <v>74982</v>
      </c>
      <c r="J406" s="54">
        <f t="shared" si="216"/>
        <v>84182</v>
      </c>
      <c r="K406" s="54">
        <f t="shared" si="216"/>
        <v>79586</v>
      </c>
      <c r="L406" s="54">
        <f t="shared" si="216"/>
        <v>87734</v>
      </c>
      <c r="M406" s="54">
        <f t="shared" si="216"/>
        <v>72392</v>
      </c>
      <c r="N406" s="54">
        <f t="shared" si="216"/>
        <v>88627.1685</v>
      </c>
      <c r="O406" s="54">
        <f t="shared" si="216"/>
        <v>98606</v>
      </c>
      <c r="P406" s="54">
        <f t="shared" si="216"/>
        <v>92175.3125</v>
      </c>
      <c r="Q406" s="54">
        <f t="shared" si="216"/>
        <v>89910</v>
      </c>
      <c r="R406" s="54">
        <f t="shared" si="216"/>
        <v>95793.429</v>
      </c>
      <c r="S406" s="54">
        <f t="shared" si="216"/>
        <v>94866</v>
      </c>
      <c r="T406" s="54">
        <f t="shared" si="216"/>
        <v>101785.228</v>
      </c>
      <c r="U406" s="54">
        <f t="shared" si="216"/>
        <v>91972</v>
      </c>
      <c r="V406" s="54">
        <f t="shared" si="216"/>
        <v>95167.9825</v>
      </c>
      <c r="W406" s="54">
        <f t="shared" si="216"/>
        <v>95329</v>
      </c>
      <c r="X406" s="54">
        <f t="shared" si="216"/>
        <v>98551.422</v>
      </c>
      <c r="Y406" s="40">
        <f>SUM(Y402:Y405)</f>
        <v>97669</v>
      </c>
      <c r="Z406" s="40">
        <f>SUM(Z402:Z405)</f>
        <v>103192.2135</v>
      </c>
      <c r="AA406" s="40">
        <f>SUM(AA402:AA405)</f>
        <v>101561.316</v>
      </c>
      <c r="AB406" s="40">
        <f>SUM(AB402:AB405)</f>
        <v>106264.5445</v>
      </c>
      <c r="AC406" s="21">
        <f t="shared" si="213"/>
        <v>3072.3310000000056</v>
      </c>
      <c r="AD406" s="34">
        <f t="shared" si="214"/>
        <v>0.029772895607089633</v>
      </c>
    </row>
    <row r="407" spans="1:30" ht="12" customHeight="1">
      <c r="A407" s="25">
        <v>2002</v>
      </c>
      <c r="B407" s="26" t="s">
        <v>98</v>
      </c>
      <c r="C407" s="38">
        <v>6812</v>
      </c>
      <c r="D407" s="38">
        <v>6500</v>
      </c>
      <c r="E407" s="38">
        <v>6123</v>
      </c>
      <c r="F407" s="38">
        <v>6500</v>
      </c>
      <c r="G407" s="38">
        <v>6256</v>
      </c>
      <c r="H407" s="38">
        <v>6500</v>
      </c>
      <c r="I407" s="55">
        <v>6091</v>
      </c>
      <c r="J407" s="55">
        <v>6500</v>
      </c>
      <c r="K407" s="55">
        <v>5663</v>
      </c>
      <c r="L407" s="55">
        <v>6500</v>
      </c>
      <c r="M407" s="55">
        <v>5436</v>
      </c>
      <c r="N407" s="55">
        <v>7475</v>
      </c>
      <c r="O407" s="55">
        <v>5486</v>
      </c>
      <c r="P407" s="55">
        <v>7000</v>
      </c>
      <c r="Q407" s="55">
        <v>5541</v>
      </c>
      <c r="R407" s="55">
        <v>7000</v>
      </c>
      <c r="S407" s="55">
        <v>3703</v>
      </c>
      <c r="T407" s="55">
        <v>7420</v>
      </c>
      <c r="U407" s="55">
        <v>3266</v>
      </c>
      <c r="V407" s="55">
        <v>7420</v>
      </c>
      <c r="W407" s="55">
        <v>2449</v>
      </c>
      <c r="X407" s="55">
        <v>7420</v>
      </c>
      <c r="Y407" s="39">
        <v>2425</v>
      </c>
      <c r="Z407" s="39">
        <v>7420</v>
      </c>
      <c r="AA407" s="39">
        <v>7420</v>
      </c>
      <c r="AB407" s="39">
        <v>7420</v>
      </c>
      <c r="AC407" s="16">
        <f t="shared" si="213"/>
        <v>0</v>
      </c>
      <c r="AD407" s="31">
        <f t="shared" si="214"/>
        <v>0</v>
      </c>
    </row>
    <row r="408" spans="1:30" ht="12" customHeight="1">
      <c r="A408" s="25">
        <v>2003</v>
      </c>
      <c r="B408" s="26" t="s">
        <v>99</v>
      </c>
      <c r="C408" s="38">
        <v>825</v>
      </c>
      <c r="D408" s="38">
        <v>900</v>
      </c>
      <c r="E408" s="38">
        <v>793</v>
      </c>
      <c r="F408" s="38">
        <v>900</v>
      </c>
      <c r="G408" s="38">
        <v>1111</v>
      </c>
      <c r="H408" s="38">
        <v>900</v>
      </c>
      <c r="I408" s="55">
        <v>2351</v>
      </c>
      <c r="J408" s="55">
        <v>900</v>
      </c>
      <c r="K408" s="55">
        <v>650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/>
      <c r="X408" s="55"/>
      <c r="AC408" s="16">
        <f t="shared" si="213"/>
        <v>0</v>
      </c>
      <c r="AD408" s="31"/>
    </row>
    <row r="409" spans="1:30" ht="12" customHeight="1">
      <c r="A409" s="25">
        <v>2004</v>
      </c>
      <c r="B409" s="26" t="s">
        <v>425</v>
      </c>
      <c r="C409" s="38"/>
      <c r="D409" s="38"/>
      <c r="E409" s="38"/>
      <c r="F409" s="38"/>
      <c r="G409" s="38"/>
      <c r="H409" s="38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>
        <v>2000</v>
      </c>
      <c r="W409" s="55">
        <v>1796</v>
      </c>
      <c r="X409" s="55">
        <v>2000</v>
      </c>
      <c r="Y409" s="39">
        <v>3079</v>
      </c>
      <c r="Z409" s="39">
        <v>1000</v>
      </c>
      <c r="AA409" s="39">
        <v>4500</v>
      </c>
      <c r="AB409" s="39">
        <v>4000</v>
      </c>
      <c r="AC409" s="16">
        <f t="shared" si="213"/>
        <v>3000</v>
      </c>
      <c r="AD409" s="31">
        <f t="shared" si="214"/>
        <v>3</v>
      </c>
    </row>
    <row r="410" spans="1:30" ht="12" customHeight="1">
      <c r="A410" s="25">
        <v>2012</v>
      </c>
      <c r="B410" s="26" t="s">
        <v>426</v>
      </c>
      <c r="C410" s="38">
        <v>294136</v>
      </c>
      <c r="D410" s="38">
        <v>369470</v>
      </c>
      <c r="E410" s="38">
        <v>353430</v>
      </c>
      <c r="F410" s="38">
        <v>383370</v>
      </c>
      <c r="G410" s="38">
        <v>350875</v>
      </c>
      <c r="H410" s="38">
        <v>402950</v>
      </c>
      <c r="I410" s="55">
        <v>411320</v>
      </c>
      <c r="J410" s="55">
        <v>489700</v>
      </c>
      <c r="K410" s="55">
        <v>490759</v>
      </c>
      <c r="L410" s="55">
        <v>625000</v>
      </c>
      <c r="M410" s="55">
        <v>601187</v>
      </c>
      <c r="N410" s="55">
        <v>603650</v>
      </c>
      <c r="O410" s="55">
        <v>621043</v>
      </c>
      <c r="P410" s="55">
        <v>605950</v>
      </c>
      <c r="Q410" s="55">
        <v>604718</v>
      </c>
      <c r="R410" s="55">
        <v>617700</v>
      </c>
      <c r="S410" s="55">
        <v>598435</v>
      </c>
      <c r="T410" s="55">
        <v>621950</v>
      </c>
      <c r="U410" s="55">
        <v>595512</v>
      </c>
      <c r="V410" s="55">
        <v>664684</v>
      </c>
      <c r="W410" s="55">
        <v>572216</v>
      </c>
      <c r="X410" s="55">
        <v>591200</v>
      </c>
      <c r="Y410" s="39">
        <v>571056</v>
      </c>
      <c r="Z410" s="39">
        <v>567645</v>
      </c>
      <c r="AA410" s="39">
        <v>565000</v>
      </c>
      <c r="AB410" s="151">
        <v>523260</v>
      </c>
      <c r="AC410" s="16">
        <f t="shared" si="213"/>
        <v>-44385</v>
      </c>
      <c r="AD410" s="31">
        <f t="shared" si="214"/>
        <v>-0.07819147530586898</v>
      </c>
    </row>
    <row r="411" spans="1:30" ht="12" customHeight="1">
      <c r="A411" s="25">
        <v>2014</v>
      </c>
      <c r="B411" s="26" t="s">
        <v>226</v>
      </c>
      <c r="C411" s="38">
        <v>88971</v>
      </c>
      <c r="D411" s="38">
        <v>76125</v>
      </c>
      <c r="E411" s="38">
        <v>90749</v>
      </c>
      <c r="F411" s="38">
        <v>77225</v>
      </c>
      <c r="G411" s="38">
        <v>71845</v>
      </c>
      <c r="H411" s="38">
        <v>76500</v>
      </c>
      <c r="I411" s="55">
        <v>57910</v>
      </c>
      <c r="J411" s="55">
        <v>81500</v>
      </c>
      <c r="K411" s="55">
        <v>56156</v>
      </c>
      <c r="L411" s="55">
        <v>84000</v>
      </c>
      <c r="M411" s="55">
        <v>61755</v>
      </c>
      <c r="N411" s="55">
        <v>65000</v>
      </c>
      <c r="O411" s="55">
        <v>40760</v>
      </c>
      <c r="P411" s="55">
        <v>65000</v>
      </c>
      <c r="Q411" s="55">
        <v>66354</v>
      </c>
      <c r="R411" s="55">
        <v>64850</v>
      </c>
      <c r="S411" s="55">
        <v>35861</v>
      </c>
      <c r="T411" s="55">
        <v>40871</v>
      </c>
      <c r="U411" s="55">
        <v>30028</v>
      </c>
      <c r="V411" s="55">
        <v>38521</v>
      </c>
      <c r="W411" s="55">
        <v>34550</v>
      </c>
      <c r="X411" s="55">
        <v>38544</v>
      </c>
      <c r="Y411" s="39">
        <v>31353</v>
      </c>
      <c r="Z411" s="39">
        <v>39475</v>
      </c>
      <c r="AA411" s="39">
        <v>38000</v>
      </c>
      <c r="AB411" s="151">
        <v>40225</v>
      </c>
      <c r="AC411" s="16">
        <f t="shared" si="213"/>
        <v>750</v>
      </c>
      <c r="AD411" s="31">
        <f t="shared" si="214"/>
        <v>0.018999366687777075</v>
      </c>
    </row>
    <row r="412" spans="1:30" ht="12" customHeight="1">
      <c r="A412" s="25">
        <v>2015</v>
      </c>
      <c r="B412" s="26" t="s">
        <v>227</v>
      </c>
      <c r="C412" s="38">
        <v>411</v>
      </c>
      <c r="D412" s="38">
        <v>500</v>
      </c>
      <c r="E412" s="38">
        <v>386</v>
      </c>
      <c r="F412" s="38">
        <v>500</v>
      </c>
      <c r="G412" s="38">
        <v>203</v>
      </c>
      <c r="H412" s="38">
        <v>500</v>
      </c>
      <c r="I412" s="55">
        <v>10</v>
      </c>
      <c r="J412" s="55">
        <v>500</v>
      </c>
      <c r="K412" s="55">
        <v>0</v>
      </c>
      <c r="L412" s="55">
        <v>0</v>
      </c>
      <c r="M412" s="55">
        <v>0</v>
      </c>
      <c r="N412" s="55">
        <v>18750</v>
      </c>
      <c r="O412" s="55">
        <v>18571</v>
      </c>
      <c r="P412" s="55">
        <v>24000</v>
      </c>
      <c r="Q412" s="55">
        <v>25657</v>
      </c>
      <c r="R412" s="55">
        <v>24000</v>
      </c>
      <c r="S412" s="55">
        <v>18078</v>
      </c>
      <c r="T412" s="55">
        <v>24000</v>
      </c>
      <c r="U412" s="55">
        <v>16883</v>
      </c>
      <c r="V412" s="55">
        <v>22300</v>
      </c>
      <c r="W412" s="55">
        <v>23219</v>
      </c>
      <c r="X412" s="55">
        <v>15800</v>
      </c>
      <c r="Y412" s="39">
        <v>16771</v>
      </c>
      <c r="Z412" s="39">
        <v>15800</v>
      </c>
      <c r="AA412" s="39">
        <v>16500</v>
      </c>
      <c r="AB412" s="151">
        <v>19000</v>
      </c>
      <c r="AC412" s="16">
        <f t="shared" si="213"/>
        <v>3200</v>
      </c>
      <c r="AD412" s="31">
        <f t="shared" si="214"/>
        <v>0.20253164556962025</v>
      </c>
    </row>
    <row r="413" spans="1:30" ht="12" customHeight="1">
      <c r="A413" s="25">
        <v>2021</v>
      </c>
      <c r="B413" s="26" t="s">
        <v>110</v>
      </c>
      <c r="C413" s="38">
        <v>1346</v>
      </c>
      <c r="D413" s="38">
        <v>15000</v>
      </c>
      <c r="E413" s="38">
        <v>17741</v>
      </c>
      <c r="F413" s="38">
        <v>15000</v>
      </c>
      <c r="G413" s="38">
        <v>13069</v>
      </c>
      <c r="H413" s="38">
        <v>9000</v>
      </c>
      <c r="I413" s="55">
        <v>6970</v>
      </c>
      <c r="J413" s="55">
        <v>9000</v>
      </c>
      <c r="K413" s="55">
        <v>7880</v>
      </c>
      <c r="L413" s="55">
        <v>9000</v>
      </c>
      <c r="M413" s="55">
        <v>8261</v>
      </c>
      <c r="N413" s="55">
        <v>9000</v>
      </c>
      <c r="O413" s="55">
        <v>9120</v>
      </c>
      <c r="P413" s="55">
        <v>9000</v>
      </c>
      <c r="Q413" s="55">
        <v>11248</v>
      </c>
      <c r="R413" s="55">
        <v>10000</v>
      </c>
      <c r="S413" s="55">
        <v>8500</v>
      </c>
      <c r="T413" s="55">
        <v>13000</v>
      </c>
      <c r="U413" s="55">
        <v>10667</v>
      </c>
      <c r="V413" s="55">
        <v>300</v>
      </c>
      <c r="W413" s="55">
        <v>0</v>
      </c>
      <c r="X413" s="55">
        <v>300</v>
      </c>
      <c r="Y413" s="27">
        <v>0</v>
      </c>
      <c r="Z413" s="27">
        <v>300</v>
      </c>
      <c r="AA413" s="27">
        <v>300</v>
      </c>
      <c r="AB413" s="27">
        <v>300</v>
      </c>
      <c r="AC413" s="16">
        <f t="shared" si="213"/>
        <v>0</v>
      </c>
      <c r="AD413" s="31">
        <f t="shared" si="214"/>
        <v>0</v>
      </c>
    </row>
    <row r="414" spans="1:30" ht="12" customHeight="1">
      <c r="A414" s="25">
        <v>2022</v>
      </c>
      <c r="B414" s="26" t="s">
        <v>215</v>
      </c>
      <c r="C414" s="38">
        <v>570</v>
      </c>
      <c r="D414" s="38">
        <v>635</v>
      </c>
      <c r="E414" s="38">
        <v>572</v>
      </c>
      <c r="F414" s="38">
        <v>635</v>
      </c>
      <c r="G414" s="38">
        <v>840</v>
      </c>
      <c r="H414" s="38">
        <v>635</v>
      </c>
      <c r="I414" s="55">
        <v>525</v>
      </c>
      <c r="J414" s="55">
        <v>635</v>
      </c>
      <c r="K414" s="55">
        <v>635</v>
      </c>
      <c r="L414" s="55">
        <v>700</v>
      </c>
      <c r="M414" s="55">
        <v>684</v>
      </c>
      <c r="N414" s="55">
        <v>700</v>
      </c>
      <c r="O414" s="55">
        <v>763</v>
      </c>
      <c r="P414" s="55">
        <v>1080</v>
      </c>
      <c r="Q414" s="55">
        <v>1151</v>
      </c>
      <c r="R414" s="55">
        <v>1080</v>
      </c>
      <c r="S414" s="55">
        <v>1532</v>
      </c>
      <c r="T414" s="55">
        <v>1085</v>
      </c>
      <c r="U414" s="55">
        <v>1085</v>
      </c>
      <c r="V414" s="55">
        <v>1085</v>
      </c>
      <c r="W414" s="55">
        <v>1085</v>
      </c>
      <c r="X414" s="55">
        <v>1085</v>
      </c>
      <c r="Y414" s="39">
        <v>1103</v>
      </c>
      <c r="Z414" s="39">
        <v>1190</v>
      </c>
      <c r="AA414" s="39">
        <v>1190</v>
      </c>
      <c r="AB414" s="39">
        <v>1260</v>
      </c>
      <c r="AC414" s="16">
        <f t="shared" si="213"/>
        <v>70</v>
      </c>
      <c r="AD414" s="31">
        <f t="shared" si="214"/>
        <v>0.058823529411764705</v>
      </c>
    </row>
    <row r="415" spans="1:30" ht="12" customHeight="1">
      <c r="A415" s="25">
        <v>2032</v>
      </c>
      <c r="B415" s="26" t="s">
        <v>195</v>
      </c>
      <c r="C415" s="38">
        <v>5795</v>
      </c>
      <c r="D415" s="38">
        <v>4000</v>
      </c>
      <c r="E415" s="38">
        <v>3074</v>
      </c>
      <c r="F415" s="38">
        <v>4000</v>
      </c>
      <c r="G415" s="38">
        <v>4984</v>
      </c>
      <c r="H415" s="38">
        <v>4000</v>
      </c>
      <c r="I415" s="55">
        <v>4035</v>
      </c>
      <c r="J415" s="55">
        <v>4000</v>
      </c>
      <c r="K415" s="55">
        <v>6446</v>
      </c>
      <c r="L415" s="55">
        <v>4000</v>
      </c>
      <c r="M415" s="55">
        <v>4018</v>
      </c>
      <c r="N415" s="55">
        <v>4000</v>
      </c>
      <c r="O415" s="55">
        <v>3881</v>
      </c>
      <c r="P415" s="55">
        <v>4000</v>
      </c>
      <c r="Q415" s="55">
        <v>4786</v>
      </c>
      <c r="R415" s="55">
        <v>4000</v>
      </c>
      <c r="S415" s="55">
        <v>3991</v>
      </c>
      <c r="T415" s="55">
        <v>4500</v>
      </c>
      <c r="U415" s="55">
        <v>4398</v>
      </c>
      <c r="V415" s="55">
        <v>4500</v>
      </c>
      <c r="W415" s="55">
        <v>5031</v>
      </c>
      <c r="X415" s="55">
        <v>4500</v>
      </c>
      <c r="Y415" s="39">
        <v>1893</v>
      </c>
      <c r="Z415" s="39">
        <v>4500</v>
      </c>
      <c r="AA415" s="39">
        <v>4200</v>
      </c>
      <c r="AB415" s="39">
        <v>4500</v>
      </c>
      <c r="AC415" s="16">
        <f t="shared" si="213"/>
        <v>0</v>
      </c>
      <c r="AD415" s="31">
        <f t="shared" si="214"/>
        <v>0</v>
      </c>
    </row>
    <row r="416" spans="1:30" ht="12" customHeight="1">
      <c r="A416" s="25">
        <v>2062</v>
      </c>
      <c r="B416" s="26" t="s">
        <v>228</v>
      </c>
      <c r="C416" s="38">
        <v>518</v>
      </c>
      <c r="D416" s="38">
        <v>500</v>
      </c>
      <c r="E416" s="38">
        <v>403</v>
      </c>
      <c r="F416" s="38">
        <v>500</v>
      </c>
      <c r="G416" s="38">
        <v>512</v>
      </c>
      <c r="H416" s="38">
        <v>500</v>
      </c>
      <c r="I416" s="55">
        <v>486</v>
      </c>
      <c r="J416" s="55">
        <v>500</v>
      </c>
      <c r="K416" s="55">
        <v>375</v>
      </c>
      <c r="L416" s="55">
        <v>500</v>
      </c>
      <c r="M416" s="55">
        <v>446</v>
      </c>
      <c r="N416" s="55">
        <v>500</v>
      </c>
      <c r="O416" s="55">
        <v>330</v>
      </c>
      <c r="P416" s="55">
        <v>500</v>
      </c>
      <c r="Q416" s="55">
        <v>515</v>
      </c>
      <c r="R416" s="55">
        <v>720</v>
      </c>
      <c r="S416" s="55">
        <v>717</v>
      </c>
      <c r="T416" s="55">
        <v>800</v>
      </c>
      <c r="U416" s="55">
        <v>723</v>
      </c>
      <c r="V416" s="55">
        <v>800</v>
      </c>
      <c r="W416" s="55">
        <v>799</v>
      </c>
      <c r="X416" s="55">
        <v>1080</v>
      </c>
      <c r="Y416" s="39">
        <v>1110</v>
      </c>
      <c r="Z416" s="39">
        <v>1100</v>
      </c>
      <c r="AA416" s="39">
        <v>1100</v>
      </c>
      <c r="AB416" s="39">
        <v>2200</v>
      </c>
      <c r="AC416" s="16">
        <f t="shared" si="213"/>
        <v>1100</v>
      </c>
      <c r="AD416" s="31">
        <f t="shared" si="214"/>
        <v>1</v>
      </c>
    </row>
    <row r="417" spans="1:30" ht="12" customHeight="1">
      <c r="A417" s="25">
        <v>2063</v>
      </c>
      <c r="B417" s="26" t="s">
        <v>229</v>
      </c>
      <c r="C417" s="38">
        <v>1145</v>
      </c>
      <c r="D417" s="38">
        <v>520</v>
      </c>
      <c r="E417" s="38">
        <v>276</v>
      </c>
      <c r="F417" s="38">
        <v>520</v>
      </c>
      <c r="G417" s="38">
        <v>238</v>
      </c>
      <c r="H417" s="38">
        <v>520</v>
      </c>
      <c r="I417" s="55">
        <v>48</v>
      </c>
      <c r="J417" s="55">
        <v>520</v>
      </c>
      <c r="K417" s="55">
        <v>654</v>
      </c>
      <c r="L417" s="55">
        <v>1600</v>
      </c>
      <c r="M417" s="55">
        <v>1142</v>
      </c>
      <c r="N417" s="55">
        <v>1600</v>
      </c>
      <c r="O417" s="55">
        <v>693</v>
      </c>
      <c r="P417" s="55">
        <v>1600</v>
      </c>
      <c r="Q417" s="55">
        <v>396</v>
      </c>
      <c r="R417" s="55">
        <v>1600</v>
      </c>
      <c r="S417" s="55">
        <v>312</v>
      </c>
      <c r="T417" s="55">
        <v>1600</v>
      </c>
      <c r="U417" s="55">
        <v>1001</v>
      </c>
      <c r="V417" s="55">
        <v>1800</v>
      </c>
      <c r="W417" s="55">
        <v>1764</v>
      </c>
      <c r="X417" s="55">
        <v>1800</v>
      </c>
      <c r="Y417" s="39">
        <v>1138</v>
      </c>
      <c r="Z417" s="39">
        <v>1800</v>
      </c>
      <c r="AA417" s="39">
        <v>1200</v>
      </c>
      <c r="AB417" s="39">
        <v>1600</v>
      </c>
      <c r="AC417" s="16">
        <f t="shared" si="213"/>
        <v>-200</v>
      </c>
      <c r="AD417" s="31">
        <f t="shared" si="214"/>
        <v>-0.1111111111111111</v>
      </c>
    </row>
    <row r="418" spans="1:30" ht="12" customHeight="1">
      <c r="A418" s="25">
        <v>3002</v>
      </c>
      <c r="B418" s="26" t="s">
        <v>199</v>
      </c>
      <c r="C418" s="38">
        <v>0</v>
      </c>
      <c r="D418" s="38">
        <v>200</v>
      </c>
      <c r="E418" s="38"/>
      <c r="F418" s="38">
        <v>200</v>
      </c>
      <c r="G418" s="38">
        <v>0</v>
      </c>
      <c r="H418" s="38">
        <v>200</v>
      </c>
      <c r="I418" s="55">
        <v>200</v>
      </c>
      <c r="J418" s="55">
        <v>200</v>
      </c>
      <c r="K418" s="55">
        <v>200</v>
      </c>
      <c r="L418" s="55">
        <v>200</v>
      </c>
      <c r="M418" s="55">
        <v>0</v>
      </c>
      <c r="N418" s="55">
        <v>327</v>
      </c>
      <c r="O418" s="55">
        <v>327</v>
      </c>
      <c r="P418" s="55">
        <v>380</v>
      </c>
      <c r="Q418" s="55">
        <v>380</v>
      </c>
      <c r="R418" s="55">
        <v>400</v>
      </c>
      <c r="S418" s="55">
        <v>500</v>
      </c>
      <c r="T418" s="55">
        <v>524</v>
      </c>
      <c r="U418" s="55">
        <v>524</v>
      </c>
      <c r="V418" s="55">
        <v>352</v>
      </c>
      <c r="W418" s="55">
        <v>352</v>
      </c>
      <c r="X418" s="55">
        <v>375</v>
      </c>
      <c r="Y418" s="27">
        <v>375</v>
      </c>
      <c r="Z418" s="27">
        <v>536</v>
      </c>
      <c r="AA418" s="27">
        <v>536</v>
      </c>
      <c r="AB418" s="27">
        <v>536</v>
      </c>
      <c r="AC418" s="16">
        <f t="shared" si="213"/>
        <v>0</v>
      </c>
      <c r="AD418" s="31">
        <f t="shared" si="214"/>
        <v>0</v>
      </c>
    </row>
    <row r="419" spans="1:30" s="33" customFormat="1" ht="12" customHeight="1">
      <c r="A419" s="25">
        <v>3006</v>
      </c>
      <c r="B419" s="26" t="s">
        <v>148</v>
      </c>
      <c r="C419" s="38">
        <v>1409</v>
      </c>
      <c r="D419" s="38">
        <v>1500</v>
      </c>
      <c r="E419" s="38">
        <v>1571</v>
      </c>
      <c r="F419" s="38">
        <v>1500</v>
      </c>
      <c r="G419" s="38">
        <v>1573</v>
      </c>
      <c r="H419" s="38">
        <v>1500</v>
      </c>
      <c r="I419" s="55">
        <v>1126</v>
      </c>
      <c r="J419" s="55">
        <v>1500</v>
      </c>
      <c r="K419" s="55">
        <v>1344</v>
      </c>
      <c r="L419" s="55">
        <v>1500</v>
      </c>
      <c r="M419" s="55">
        <v>1467</v>
      </c>
      <c r="N419" s="55">
        <v>1500</v>
      </c>
      <c r="O419" s="55">
        <v>1312</v>
      </c>
      <c r="P419" s="55">
        <v>1500</v>
      </c>
      <c r="Q419" s="55">
        <v>1418</v>
      </c>
      <c r="R419" s="55">
        <v>1500</v>
      </c>
      <c r="S419" s="55">
        <v>1380</v>
      </c>
      <c r="T419" s="55">
        <v>1500</v>
      </c>
      <c r="U419" s="55">
        <v>1304</v>
      </c>
      <c r="V419" s="55">
        <v>1500</v>
      </c>
      <c r="W419" s="55">
        <v>1504</v>
      </c>
      <c r="X419" s="55">
        <v>1500</v>
      </c>
      <c r="Y419" s="39">
        <v>1051</v>
      </c>
      <c r="Z419" s="39">
        <v>1500</v>
      </c>
      <c r="AA419" s="39">
        <v>1500</v>
      </c>
      <c r="AB419" s="39">
        <v>1500</v>
      </c>
      <c r="AC419" s="16">
        <f t="shared" si="213"/>
        <v>0</v>
      </c>
      <c r="AD419" s="31">
        <f t="shared" si="214"/>
        <v>0</v>
      </c>
    </row>
    <row r="420" spans="1:30" s="33" customFormat="1" ht="12" customHeight="1">
      <c r="A420" s="25">
        <v>3040</v>
      </c>
      <c r="B420" s="26" t="s">
        <v>220</v>
      </c>
      <c r="C420" s="38">
        <v>2794</v>
      </c>
      <c r="D420" s="38">
        <v>2200</v>
      </c>
      <c r="E420" s="38">
        <v>2200</v>
      </c>
      <c r="F420" s="38">
        <v>2200</v>
      </c>
      <c r="G420" s="38">
        <v>0</v>
      </c>
      <c r="H420" s="38">
        <v>2200</v>
      </c>
      <c r="I420" s="55">
        <v>2200</v>
      </c>
      <c r="J420" s="55">
        <v>2200</v>
      </c>
      <c r="K420" s="55">
        <v>2200</v>
      </c>
      <c r="L420" s="55">
        <v>2200</v>
      </c>
      <c r="M420" s="55">
        <v>0</v>
      </c>
      <c r="N420" s="55">
        <v>3450</v>
      </c>
      <c r="O420" s="55">
        <v>3468</v>
      </c>
      <c r="P420" s="55">
        <v>4200</v>
      </c>
      <c r="Q420" s="55">
        <v>4218</v>
      </c>
      <c r="R420" s="55">
        <v>4400</v>
      </c>
      <c r="S420" s="55">
        <v>4400</v>
      </c>
      <c r="T420" s="55">
        <v>6248</v>
      </c>
      <c r="U420" s="55">
        <v>6248</v>
      </c>
      <c r="V420" s="55">
        <v>4374</v>
      </c>
      <c r="W420" s="55">
        <v>4374</v>
      </c>
      <c r="X420" s="55">
        <v>5125</v>
      </c>
      <c r="Y420" s="39">
        <v>5125</v>
      </c>
      <c r="Z420" s="39">
        <v>7310</v>
      </c>
      <c r="AA420" s="39">
        <v>7310</v>
      </c>
      <c r="AB420" s="39">
        <v>7310</v>
      </c>
      <c r="AC420" s="16">
        <f t="shared" si="213"/>
        <v>0</v>
      </c>
      <c r="AD420" s="31">
        <f t="shared" si="214"/>
        <v>0</v>
      </c>
    </row>
    <row r="421" spans="1:30" s="33" customFormat="1" ht="12" customHeight="1">
      <c r="A421" s="32"/>
      <c r="B421" s="26" t="s">
        <v>141</v>
      </c>
      <c r="C421" s="37">
        <f aca="true" t="shared" si="217" ref="C421:H421">SUM(C407:C420)</f>
        <v>404732</v>
      </c>
      <c r="D421" s="37">
        <f t="shared" si="217"/>
        <v>478050</v>
      </c>
      <c r="E421" s="37">
        <f t="shared" si="217"/>
        <v>477318</v>
      </c>
      <c r="F421" s="37">
        <f>SUM(F407:F420)</f>
        <v>493050</v>
      </c>
      <c r="G421" s="37">
        <f t="shared" si="217"/>
        <v>451506</v>
      </c>
      <c r="H421" s="37">
        <f t="shared" si="217"/>
        <v>505905</v>
      </c>
      <c r="I421" s="59">
        <f aca="true" t="shared" si="218" ref="I421:X421">SUM(I407:I420)</f>
        <v>493272</v>
      </c>
      <c r="J421" s="59">
        <f t="shared" si="218"/>
        <v>597655</v>
      </c>
      <c r="K421" s="59">
        <f t="shared" si="218"/>
        <v>572962</v>
      </c>
      <c r="L421" s="59">
        <f t="shared" si="218"/>
        <v>735200</v>
      </c>
      <c r="M421" s="59">
        <f t="shared" si="218"/>
        <v>684396</v>
      </c>
      <c r="N421" s="59">
        <f t="shared" si="218"/>
        <v>715952</v>
      </c>
      <c r="O421" s="59">
        <f t="shared" si="218"/>
        <v>705754</v>
      </c>
      <c r="P421" s="59">
        <f t="shared" si="218"/>
        <v>724210</v>
      </c>
      <c r="Q421" s="59">
        <f t="shared" si="218"/>
        <v>726382</v>
      </c>
      <c r="R421" s="59">
        <f t="shared" si="218"/>
        <v>737250</v>
      </c>
      <c r="S421" s="59">
        <f t="shared" si="218"/>
        <v>677409</v>
      </c>
      <c r="T421" s="59">
        <f t="shared" si="218"/>
        <v>723498</v>
      </c>
      <c r="U421" s="59">
        <f t="shared" si="218"/>
        <v>671639</v>
      </c>
      <c r="V421" s="59">
        <f t="shared" si="218"/>
        <v>749636</v>
      </c>
      <c r="W421" s="59">
        <f t="shared" si="218"/>
        <v>649139</v>
      </c>
      <c r="X421" s="59">
        <f t="shared" si="218"/>
        <v>670729</v>
      </c>
      <c r="Y421" s="40">
        <f>SUM(Y407:Y420)</f>
        <v>636479</v>
      </c>
      <c r="Z421" s="40">
        <f>SUM(Z407:Z420)</f>
        <v>649576</v>
      </c>
      <c r="AA421" s="40">
        <f>SUM(AA407:AA420)</f>
        <v>648756</v>
      </c>
      <c r="AB421" s="40">
        <f>SUM(AB407:AB420)</f>
        <v>613111</v>
      </c>
      <c r="AC421" s="21">
        <f t="shared" si="213"/>
        <v>-36465</v>
      </c>
      <c r="AD421" s="34">
        <f t="shared" si="214"/>
        <v>-0.05613661834796852</v>
      </c>
    </row>
    <row r="422" spans="1:30" s="33" customFormat="1" ht="12" customHeight="1">
      <c r="A422" s="32">
        <v>320</v>
      </c>
      <c r="B422" s="26" t="s">
        <v>223</v>
      </c>
      <c r="C422" s="4">
        <f>SUM(C406+C421)</f>
        <v>467893</v>
      </c>
      <c r="D422" s="4">
        <f>SUM(D406+D421)</f>
        <v>552282</v>
      </c>
      <c r="E422" s="4">
        <f>SUM(E406+E421)</f>
        <v>553053</v>
      </c>
      <c r="F422" s="4">
        <f>SUM(F406+F421)</f>
        <v>571102.709</v>
      </c>
      <c r="G422" s="4">
        <f>SUM(G421+G406)</f>
        <v>528306</v>
      </c>
      <c r="H422" s="4">
        <f aca="true" t="shared" si="219" ref="H422:X422">SUM(H406+H421)</f>
        <v>587479</v>
      </c>
      <c r="I422" s="4">
        <f t="shared" si="219"/>
        <v>568254</v>
      </c>
      <c r="J422" s="4">
        <f t="shared" si="219"/>
        <v>681837</v>
      </c>
      <c r="K422" s="4">
        <f t="shared" si="219"/>
        <v>652548</v>
      </c>
      <c r="L422" s="4">
        <f t="shared" si="219"/>
        <v>822934</v>
      </c>
      <c r="M422" s="4">
        <f t="shared" si="219"/>
        <v>756788</v>
      </c>
      <c r="N422" s="4">
        <f t="shared" si="219"/>
        <v>804579.1685</v>
      </c>
      <c r="O422" s="4">
        <f t="shared" si="219"/>
        <v>804360</v>
      </c>
      <c r="P422" s="4">
        <f t="shared" si="219"/>
        <v>816385.3125</v>
      </c>
      <c r="Q422" s="4">
        <f t="shared" si="219"/>
        <v>816292</v>
      </c>
      <c r="R422" s="4">
        <f t="shared" si="219"/>
        <v>833043.429</v>
      </c>
      <c r="S422" s="4">
        <f t="shared" si="219"/>
        <v>772275</v>
      </c>
      <c r="T422" s="4">
        <f t="shared" si="219"/>
        <v>825283.228</v>
      </c>
      <c r="U422" s="4">
        <f t="shared" si="219"/>
        <v>763611</v>
      </c>
      <c r="V422" s="4">
        <f t="shared" si="219"/>
        <v>844803.9825</v>
      </c>
      <c r="W422" s="4">
        <f t="shared" si="219"/>
        <v>744468</v>
      </c>
      <c r="X422" s="4">
        <f t="shared" si="219"/>
        <v>769280.422</v>
      </c>
      <c r="Y422" s="40">
        <f>SUM(Y406+Y421)</f>
        <v>734148</v>
      </c>
      <c r="Z422" s="40">
        <f>SUM(Z406+Z421)</f>
        <v>752768.2135</v>
      </c>
      <c r="AA422" s="40">
        <f>SUM(AA406+AA421)</f>
        <v>750317.316</v>
      </c>
      <c r="AB422" s="40">
        <f>SUM(AB406+AB421)</f>
        <v>719375.5445</v>
      </c>
      <c r="AC422" s="21">
        <f t="shared" si="213"/>
        <v>-33392.668999999994</v>
      </c>
      <c r="AD422" s="34">
        <f t="shared" si="214"/>
        <v>-0.04435982869778812</v>
      </c>
    </row>
    <row r="423" spans="1:30" ht="12" customHeight="1">
      <c r="A423" s="3">
        <v>410</v>
      </c>
      <c r="B423" s="30" t="s">
        <v>73</v>
      </c>
      <c r="C423" s="3" t="s">
        <v>1</v>
      </c>
      <c r="D423" s="6" t="s">
        <v>2</v>
      </c>
      <c r="E423" s="6" t="s">
        <v>1</v>
      </c>
      <c r="F423" s="6" t="s">
        <v>2</v>
      </c>
      <c r="G423" s="6" t="s">
        <v>1</v>
      </c>
      <c r="H423" s="6" t="s">
        <v>2</v>
      </c>
      <c r="I423" s="6" t="s">
        <v>1</v>
      </c>
      <c r="J423" s="6" t="s">
        <v>2</v>
      </c>
      <c r="K423" s="6" t="s">
        <v>1</v>
      </c>
      <c r="L423" s="6" t="s">
        <v>2</v>
      </c>
      <c r="M423" s="6" t="s">
        <v>1</v>
      </c>
      <c r="N423" s="6" t="s">
        <v>2</v>
      </c>
      <c r="O423" s="6" t="s">
        <v>1</v>
      </c>
      <c r="P423" s="6" t="s">
        <v>2</v>
      </c>
      <c r="Q423" s="6" t="s">
        <v>42</v>
      </c>
      <c r="R423" s="6" t="s">
        <v>2</v>
      </c>
      <c r="S423" s="6" t="s">
        <v>1</v>
      </c>
      <c r="T423" s="6" t="s">
        <v>2</v>
      </c>
      <c r="U423" s="6" t="s">
        <v>42</v>
      </c>
      <c r="V423" s="6" t="s">
        <v>2</v>
      </c>
      <c r="W423" s="6" t="s">
        <v>1</v>
      </c>
      <c r="X423" s="6" t="s">
        <v>2</v>
      </c>
      <c r="Y423" s="6" t="s">
        <v>1</v>
      </c>
      <c r="Z423" s="6" t="s">
        <v>2</v>
      </c>
      <c r="AA423" s="6" t="s">
        <v>43</v>
      </c>
      <c r="AB423" s="6" t="s">
        <v>2</v>
      </c>
      <c r="AC423" s="6" t="s">
        <v>3</v>
      </c>
      <c r="AD423" s="7" t="s">
        <v>4</v>
      </c>
    </row>
    <row r="424" spans="1:30" ht="12" customHeight="1">
      <c r="A424" s="3"/>
      <c r="B424" s="30"/>
      <c r="C424" s="3" t="s">
        <v>5</v>
      </c>
      <c r="D424" s="6" t="s">
        <v>6</v>
      </c>
      <c r="E424" s="6" t="s">
        <v>6</v>
      </c>
      <c r="F424" s="6" t="s">
        <v>7</v>
      </c>
      <c r="G424" s="6" t="s">
        <v>7</v>
      </c>
      <c r="H424" s="6" t="s">
        <v>8</v>
      </c>
      <c r="I424" s="6" t="s">
        <v>8</v>
      </c>
      <c r="J424" s="6" t="s">
        <v>9</v>
      </c>
      <c r="K424" s="6" t="s">
        <v>9</v>
      </c>
      <c r="L424" s="6" t="s">
        <v>10</v>
      </c>
      <c r="M424" s="6" t="s">
        <v>10</v>
      </c>
      <c r="N424" s="6" t="s">
        <v>44</v>
      </c>
      <c r="O424" s="6" t="s">
        <v>11</v>
      </c>
      <c r="P424" s="6" t="s">
        <v>45</v>
      </c>
      <c r="Q424" s="6" t="s">
        <v>45</v>
      </c>
      <c r="R424" s="6" t="s">
        <v>46</v>
      </c>
      <c r="S424" s="6" t="s">
        <v>13</v>
      </c>
      <c r="T424" s="6" t="s">
        <v>14</v>
      </c>
      <c r="U424" s="6" t="s">
        <v>14</v>
      </c>
      <c r="V424" s="6" t="s">
        <v>15</v>
      </c>
      <c r="W424" s="6" t="s">
        <v>15</v>
      </c>
      <c r="X424" s="6" t="s">
        <v>16</v>
      </c>
      <c r="Y424" s="6" t="s">
        <v>16</v>
      </c>
      <c r="Z424" s="6" t="s">
        <v>17</v>
      </c>
      <c r="AA424" s="6" t="s">
        <v>17</v>
      </c>
      <c r="AB424" s="6" t="s">
        <v>402</v>
      </c>
      <c r="AC424" s="6" t="s">
        <v>400</v>
      </c>
      <c r="AD424" s="7" t="s">
        <v>400</v>
      </c>
    </row>
    <row r="425" spans="1:30" ht="12" customHeight="1">
      <c r="A425" s="25">
        <v>2100</v>
      </c>
      <c r="B425" s="26" t="s">
        <v>230</v>
      </c>
      <c r="G425" s="60">
        <v>0</v>
      </c>
      <c r="H425" s="38">
        <v>3250</v>
      </c>
      <c r="I425" s="38">
        <v>3250</v>
      </c>
      <c r="J425" s="38">
        <v>3250</v>
      </c>
      <c r="K425" s="38">
        <v>3250</v>
      </c>
      <c r="L425" s="38">
        <v>3250</v>
      </c>
      <c r="M425" s="38">
        <v>3250</v>
      </c>
      <c r="N425" s="38">
        <v>3250</v>
      </c>
      <c r="O425" s="38">
        <v>3250</v>
      </c>
      <c r="P425" s="38">
        <v>3250</v>
      </c>
      <c r="Q425" s="38">
        <v>3250</v>
      </c>
      <c r="R425" s="38">
        <f>SUM(P425*1.03)</f>
        <v>3347.5</v>
      </c>
      <c r="S425" s="38">
        <f aca="true" t="shared" si="220" ref="S425:U437">SUM(Q425*1.03)</f>
        <v>3347.5</v>
      </c>
      <c r="T425" s="38">
        <f t="shared" si="220"/>
        <v>3447.925</v>
      </c>
      <c r="U425" s="38">
        <v>3448</v>
      </c>
      <c r="V425" s="38">
        <f>SUM(T425*1)</f>
        <v>3447.925</v>
      </c>
      <c r="W425" s="38">
        <f>SUM(U425*1)</f>
        <v>3448</v>
      </c>
      <c r="X425" s="38">
        <f aca="true" t="shared" si="221" ref="X425:Z439">SUM(V425*1)</f>
        <v>3447.925</v>
      </c>
      <c r="Y425" s="38">
        <f t="shared" si="221"/>
        <v>3448</v>
      </c>
      <c r="Z425" s="38">
        <v>3500</v>
      </c>
      <c r="AA425" s="38">
        <v>3500</v>
      </c>
      <c r="AB425" s="38">
        <v>3600</v>
      </c>
      <c r="AC425" s="16">
        <f aca="true" t="shared" si="222" ref="AC425:AC440">SUM(AB425-Z425)</f>
        <v>100</v>
      </c>
      <c r="AD425" s="31">
        <f aca="true" t="shared" si="223" ref="AD425:AD441">SUM(AC425/Z425)</f>
        <v>0.02857142857142857</v>
      </c>
    </row>
    <row r="426" spans="1:30" ht="12" customHeight="1">
      <c r="A426" s="25">
        <v>2100</v>
      </c>
      <c r="B426" s="26" t="s">
        <v>231</v>
      </c>
      <c r="C426" s="38">
        <v>5000</v>
      </c>
      <c r="D426" s="38">
        <v>5000</v>
      </c>
      <c r="E426" s="38">
        <v>5000</v>
      </c>
      <c r="F426" s="38">
        <v>5000</v>
      </c>
      <c r="G426" s="38">
        <v>5000</v>
      </c>
      <c r="H426" s="38">
        <v>1750</v>
      </c>
      <c r="I426" s="38">
        <v>1750</v>
      </c>
      <c r="J426" s="38">
        <v>1750</v>
      </c>
      <c r="K426" s="38">
        <v>1750</v>
      </c>
      <c r="L426" s="38">
        <v>1750</v>
      </c>
      <c r="M426" s="38">
        <v>1750</v>
      </c>
      <c r="N426" s="38">
        <v>1750</v>
      </c>
      <c r="O426" s="38">
        <v>1750</v>
      </c>
      <c r="P426" s="38">
        <v>1750</v>
      </c>
      <c r="Q426" s="38">
        <v>1750</v>
      </c>
      <c r="R426" s="38">
        <f aca="true" t="shared" si="224" ref="R426:R437">SUM(P426*1.03)</f>
        <v>1802.5</v>
      </c>
      <c r="S426" s="38">
        <f t="shared" si="220"/>
        <v>1802.5</v>
      </c>
      <c r="T426" s="38">
        <f t="shared" si="220"/>
        <v>1856.575</v>
      </c>
      <c r="U426" s="38">
        <f t="shared" si="220"/>
        <v>1856.575</v>
      </c>
      <c r="V426" s="38">
        <f aca="true" t="shared" si="225" ref="V426:W439">SUM(T426*1)</f>
        <v>1856.575</v>
      </c>
      <c r="W426" s="38">
        <f t="shared" si="225"/>
        <v>1856.575</v>
      </c>
      <c r="X426" s="38">
        <f t="shared" si="221"/>
        <v>1856.575</v>
      </c>
      <c r="Y426" s="38">
        <f t="shared" si="221"/>
        <v>1856.575</v>
      </c>
      <c r="Z426" s="38">
        <v>2000</v>
      </c>
      <c r="AA426" s="38">
        <v>2000</v>
      </c>
      <c r="AB426" s="38">
        <v>2100</v>
      </c>
      <c r="AC426" s="16">
        <f t="shared" si="222"/>
        <v>100</v>
      </c>
      <c r="AD426" s="31">
        <f t="shared" si="223"/>
        <v>0.05</v>
      </c>
    </row>
    <row r="427" spans="1:30" ht="12" customHeight="1">
      <c r="A427" s="25">
        <v>2101</v>
      </c>
      <c r="B427" s="26" t="s">
        <v>232</v>
      </c>
      <c r="C427" s="38">
        <v>1000</v>
      </c>
      <c r="D427" s="38">
        <v>1000</v>
      </c>
      <c r="E427" s="38">
        <v>1000</v>
      </c>
      <c r="F427" s="38">
        <v>1000</v>
      </c>
      <c r="G427" s="38">
        <v>1000</v>
      </c>
      <c r="H427" s="38">
        <v>1000</v>
      </c>
      <c r="I427" s="38">
        <v>1000</v>
      </c>
      <c r="J427" s="38">
        <v>1000</v>
      </c>
      <c r="K427" s="38">
        <v>1000</v>
      </c>
      <c r="L427" s="38">
        <v>1000</v>
      </c>
      <c r="M427" s="38">
        <v>1000</v>
      </c>
      <c r="N427" s="38">
        <v>1000</v>
      </c>
      <c r="O427" s="38">
        <v>1000</v>
      </c>
      <c r="P427" s="38">
        <v>1000</v>
      </c>
      <c r="Q427" s="38">
        <v>1000</v>
      </c>
      <c r="R427" s="38">
        <f t="shared" si="224"/>
        <v>1030</v>
      </c>
      <c r="S427" s="38">
        <v>1000</v>
      </c>
      <c r="T427" s="38">
        <f t="shared" si="220"/>
        <v>1060.9</v>
      </c>
      <c r="U427" s="38">
        <v>1061</v>
      </c>
      <c r="V427" s="38">
        <f t="shared" si="225"/>
        <v>1060.9</v>
      </c>
      <c r="W427" s="38">
        <f t="shared" si="225"/>
        <v>1061</v>
      </c>
      <c r="X427" s="38">
        <f t="shared" si="221"/>
        <v>1060.9</v>
      </c>
      <c r="Y427" s="38">
        <f t="shared" si="221"/>
        <v>1061</v>
      </c>
      <c r="Z427" s="38">
        <v>1200</v>
      </c>
      <c r="AA427" s="38">
        <v>1200</v>
      </c>
      <c r="AB427" s="38">
        <v>1250</v>
      </c>
      <c r="AC427" s="16">
        <f t="shared" si="222"/>
        <v>50</v>
      </c>
      <c r="AD427" s="31">
        <f t="shared" si="223"/>
        <v>0.041666666666666664</v>
      </c>
    </row>
    <row r="428" spans="1:30" ht="12" customHeight="1">
      <c r="A428" s="25">
        <v>2103</v>
      </c>
      <c r="B428" s="26" t="s">
        <v>233</v>
      </c>
      <c r="C428" s="38">
        <v>4000</v>
      </c>
      <c r="D428" s="38">
        <v>4000</v>
      </c>
      <c r="E428" s="38">
        <v>4000</v>
      </c>
      <c r="F428" s="38">
        <v>4000</v>
      </c>
      <c r="G428" s="38">
        <v>4000</v>
      </c>
      <c r="H428" s="38">
        <v>4000</v>
      </c>
      <c r="I428" s="38">
        <v>4000</v>
      </c>
      <c r="J428" s="38">
        <v>4000</v>
      </c>
      <c r="K428" s="38">
        <v>4000</v>
      </c>
      <c r="L428" s="38">
        <v>4000</v>
      </c>
      <c r="M428" s="38">
        <v>4000</v>
      </c>
      <c r="N428" s="38">
        <v>4000</v>
      </c>
      <c r="O428" s="38">
        <v>4000</v>
      </c>
      <c r="P428" s="38">
        <v>4000</v>
      </c>
      <c r="Q428" s="38">
        <v>4000</v>
      </c>
      <c r="R428" s="38">
        <f t="shared" si="224"/>
        <v>4120</v>
      </c>
      <c r="S428" s="38">
        <f t="shared" si="220"/>
        <v>4120</v>
      </c>
      <c r="T428" s="38">
        <f t="shared" si="220"/>
        <v>4243.6</v>
      </c>
      <c r="U428" s="38">
        <f t="shared" si="220"/>
        <v>4243.6</v>
      </c>
      <c r="V428" s="38">
        <f t="shared" si="225"/>
        <v>4243.6</v>
      </c>
      <c r="W428" s="38">
        <f t="shared" si="225"/>
        <v>4243.6</v>
      </c>
      <c r="X428" s="38">
        <f t="shared" si="221"/>
        <v>4243.6</v>
      </c>
      <c r="Y428" s="38">
        <f t="shared" si="221"/>
        <v>4243.6</v>
      </c>
      <c r="Z428" s="38">
        <v>3500</v>
      </c>
      <c r="AA428" s="38">
        <v>3500</v>
      </c>
      <c r="AB428" s="38">
        <v>3600</v>
      </c>
      <c r="AC428" s="16">
        <f t="shared" si="222"/>
        <v>100</v>
      </c>
      <c r="AD428" s="31">
        <f t="shared" si="223"/>
        <v>0.02857142857142857</v>
      </c>
    </row>
    <row r="429" spans="1:30" ht="12" customHeight="1">
      <c r="A429" s="25">
        <v>2104</v>
      </c>
      <c r="B429" s="26" t="s">
        <v>234</v>
      </c>
      <c r="C429" s="38">
        <v>0</v>
      </c>
      <c r="D429" s="38">
        <v>1000</v>
      </c>
      <c r="E429" s="38">
        <v>1000</v>
      </c>
      <c r="F429" s="38">
        <v>1000</v>
      </c>
      <c r="G429" s="38">
        <v>1000</v>
      </c>
      <c r="H429" s="38">
        <v>1000</v>
      </c>
      <c r="I429" s="38">
        <v>1000</v>
      </c>
      <c r="J429" s="38">
        <v>1000</v>
      </c>
      <c r="K429" s="38">
        <v>1000</v>
      </c>
      <c r="L429" s="38">
        <v>1000</v>
      </c>
      <c r="M429" s="38">
        <v>1000</v>
      </c>
      <c r="N429" s="38">
        <v>1000</v>
      </c>
      <c r="O429" s="38">
        <v>1000</v>
      </c>
      <c r="P429" s="38">
        <v>1000</v>
      </c>
      <c r="Q429" s="38">
        <v>1000</v>
      </c>
      <c r="R429" s="38">
        <f t="shared" si="224"/>
        <v>1030</v>
      </c>
      <c r="S429" s="38">
        <v>1061</v>
      </c>
      <c r="T429" s="38">
        <f t="shared" si="220"/>
        <v>1060.9</v>
      </c>
      <c r="U429" s="38">
        <v>1061</v>
      </c>
      <c r="V429" s="38">
        <f t="shared" si="225"/>
        <v>1060.9</v>
      </c>
      <c r="W429" s="38">
        <v>0</v>
      </c>
      <c r="X429" s="38">
        <f t="shared" si="221"/>
        <v>1060.9</v>
      </c>
      <c r="Y429" s="38">
        <v>1200</v>
      </c>
      <c r="Z429" s="38">
        <v>0</v>
      </c>
      <c r="AA429" s="38">
        <v>0</v>
      </c>
      <c r="AB429" s="38">
        <v>0</v>
      </c>
      <c r="AC429" s="16">
        <f t="shared" si="222"/>
        <v>0</v>
      </c>
      <c r="AD429" s="31">
        <v>0</v>
      </c>
    </row>
    <row r="430" spans="1:30" ht="12" customHeight="1">
      <c r="A430" s="25">
        <v>2106</v>
      </c>
      <c r="B430" s="26" t="s">
        <v>235</v>
      </c>
      <c r="C430" s="38">
        <v>3100</v>
      </c>
      <c r="D430" s="38">
        <v>3600</v>
      </c>
      <c r="E430" s="38">
        <v>3600</v>
      </c>
      <c r="F430" s="38">
        <v>3600</v>
      </c>
      <c r="G430" s="38">
        <v>3600</v>
      </c>
      <c r="H430" s="38">
        <v>3600</v>
      </c>
      <c r="I430" s="38">
        <v>3600</v>
      </c>
      <c r="J430" s="38">
        <v>3600</v>
      </c>
      <c r="K430" s="38">
        <v>3600</v>
      </c>
      <c r="L430" s="38">
        <v>3600</v>
      </c>
      <c r="M430" s="38">
        <v>3600</v>
      </c>
      <c r="N430" s="38">
        <v>3600</v>
      </c>
      <c r="O430" s="38">
        <v>3600</v>
      </c>
      <c r="P430" s="38">
        <v>3600</v>
      </c>
      <c r="Q430" s="38">
        <v>3600</v>
      </c>
      <c r="R430" s="38">
        <f t="shared" si="224"/>
        <v>3708</v>
      </c>
      <c r="S430" s="38">
        <f t="shared" si="220"/>
        <v>3708</v>
      </c>
      <c r="T430" s="38">
        <v>0</v>
      </c>
      <c r="U430" s="38">
        <v>0</v>
      </c>
      <c r="V430" s="38">
        <f t="shared" si="225"/>
        <v>0</v>
      </c>
      <c r="W430" s="38">
        <f t="shared" si="225"/>
        <v>0</v>
      </c>
      <c r="X430" s="38">
        <f t="shared" si="221"/>
        <v>0</v>
      </c>
      <c r="Y430" s="38">
        <f t="shared" si="221"/>
        <v>0</v>
      </c>
      <c r="Z430" s="38">
        <f t="shared" si="221"/>
        <v>0</v>
      </c>
      <c r="AA430" s="38">
        <f>SUM(Y430*1)</f>
        <v>0</v>
      </c>
      <c r="AB430" s="38">
        <f>SUM(Z430*1)</f>
        <v>0</v>
      </c>
      <c r="AC430" s="16">
        <f t="shared" si="222"/>
        <v>0</v>
      </c>
      <c r="AD430" s="31"/>
    </row>
    <row r="431" spans="1:30" ht="12" customHeight="1">
      <c r="A431" s="25">
        <v>2107</v>
      </c>
      <c r="B431" s="26" t="s">
        <v>236</v>
      </c>
      <c r="C431" s="38">
        <v>1000</v>
      </c>
      <c r="D431" s="38">
        <v>1000</v>
      </c>
      <c r="E431" s="38">
        <v>1000</v>
      </c>
      <c r="F431" s="38">
        <v>1000</v>
      </c>
      <c r="G431" s="38">
        <v>1000</v>
      </c>
      <c r="H431" s="38">
        <v>1000</v>
      </c>
      <c r="I431" s="38">
        <v>1000</v>
      </c>
      <c r="J431" s="38">
        <v>1000</v>
      </c>
      <c r="K431" s="38">
        <v>1000</v>
      </c>
      <c r="L431" s="38">
        <v>1000</v>
      </c>
      <c r="M431" s="38">
        <v>1000</v>
      </c>
      <c r="N431" s="38">
        <v>1000</v>
      </c>
      <c r="O431" s="38">
        <v>1000</v>
      </c>
      <c r="P431" s="38">
        <v>1000</v>
      </c>
      <c r="Q431" s="38">
        <v>1000</v>
      </c>
      <c r="R431" s="38">
        <f t="shared" si="224"/>
        <v>1030</v>
      </c>
      <c r="S431" s="38">
        <v>1061</v>
      </c>
      <c r="T431" s="38">
        <f t="shared" si="220"/>
        <v>1060.9</v>
      </c>
      <c r="U431" s="38">
        <v>1061</v>
      </c>
      <c r="V431" s="38">
        <f t="shared" si="225"/>
        <v>1060.9</v>
      </c>
      <c r="W431" s="38">
        <f t="shared" si="225"/>
        <v>1061</v>
      </c>
      <c r="X431" s="38">
        <f t="shared" si="221"/>
        <v>1060.9</v>
      </c>
      <c r="Y431" s="38">
        <f t="shared" si="221"/>
        <v>1061</v>
      </c>
      <c r="Z431" s="38">
        <v>1200</v>
      </c>
      <c r="AA431" s="38">
        <v>1200</v>
      </c>
      <c r="AB431" s="38">
        <v>1250</v>
      </c>
      <c r="AC431" s="16">
        <f t="shared" si="222"/>
        <v>50</v>
      </c>
      <c r="AD431" s="31">
        <f t="shared" si="223"/>
        <v>0.041666666666666664</v>
      </c>
    </row>
    <row r="432" spans="1:30" ht="12" customHeight="1">
      <c r="A432" s="25">
        <v>2110</v>
      </c>
      <c r="B432" s="26" t="s">
        <v>407</v>
      </c>
      <c r="C432" s="38">
        <v>1050</v>
      </c>
      <c r="D432" s="38">
        <v>1103</v>
      </c>
      <c r="E432" s="38">
        <v>1103</v>
      </c>
      <c r="F432" s="38">
        <v>1103</v>
      </c>
      <c r="G432" s="38">
        <v>1103</v>
      </c>
      <c r="H432" s="38">
        <v>1103</v>
      </c>
      <c r="I432" s="38">
        <v>1103</v>
      </c>
      <c r="J432" s="38">
        <v>1103</v>
      </c>
      <c r="K432" s="38">
        <v>1103</v>
      </c>
      <c r="L432" s="38">
        <v>1103</v>
      </c>
      <c r="M432" s="38">
        <v>1103</v>
      </c>
      <c r="N432" s="38">
        <v>1103</v>
      </c>
      <c r="O432" s="38">
        <v>1103</v>
      </c>
      <c r="P432" s="38">
        <v>1103</v>
      </c>
      <c r="Q432" s="38">
        <v>1103</v>
      </c>
      <c r="R432" s="38">
        <f t="shared" si="224"/>
        <v>1136.09</v>
      </c>
      <c r="S432" s="38">
        <f t="shared" si="220"/>
        <v>1136.09</v>
      </c>
      <c r="T432" s="38">
        <f t="shared" si="220"/>
        <v>1170.1726999999998</v>
      </c>
      <c r="U432" s="38">
        <f t="shared" si="220"/>
        <v>1170.1726999999998</v>
      </c>
      <c r="V432" s="38">
        <f t="shared" si="225"/>
        <v>1170.1726999999998</v>
      </c>
      <c r="W432" s="38">
        <f t="shared" si="225"/>
        <v>1170.1726999999998</v>
      </c>
      <c r="X432" s="38">
        <f t="shared" si="221"/>
        <v>1170.1726999999998</v>
      </c>
      <c r="Y432" s="38">
        <f t="shared" si="221"/>
        <v>1170.1726999999998</v>
      </c>
      <c r="Z432" s="38">
        <v>1200</v>
      </c>
      <c r="AA432" s="38">
        <v>1200</v>
      </c>
      <c r="AB432" s="38">
        <v>1250</v>
      </c>
      <c r="AC432" s="16">
        <f t="shared" si="222"/>
        <v>50</v>
      </c>
      <c r="AD432" s="31">
        <f t="shared" si="223"/>
        <v>0.041666666666666664</v>
      </c>
    </row>
    <row r="433" spans="1:30" ht="12" customHeight="1">
      <c r="A433" s="25">
        <v>2111</v>
      </c>
      <c r="B433" s="26" t="s">
        <v>237</v>
      </c>
      <c r="C433" s="38">
        <v>1000</v>
      </c>
      <c r="D433" s="38">
        <v>1030</v>
      </c>
      <c r="E433" s="38">
        <v>1030</v>
      </c>
      <c r="F433" s="38">
        <v>1030</v>
      </c>
      <c r="G433" s="38">
        <v>1030</v>
      </c>
      <c r="H433" s="38">
        <v>1030</v>
      </c>
      <c r="I433" s="38">
        <v>1030</v>
      </c>
      <c r="J433" s="38">
        <v>1030</v>
      </c>
      <c r="K433" s="38">
        <v>1030</v>
      </c>
      <c r="L433" s="38">
        <v>1030</v>
      </c>
      <c r="M433" s="38">
        <v>1030</v>
      </c>
      <c r="N433" s="38">
        <v>1030</v>
      </c>
      <c r="O433" s="38">
        <v>1030</v>
      </c>
      <c r="P433" s="38">
        <v>1030</v>
      </c>
      <c r="Q433" s="38">
        <v>1030</v>
      </c>
      <c r="R433" s="38">
        <f t="shared" si="224"/>
        <v>1060.9</v>
      </c>
      <c r="S433" s="38">
        <v>1200</v>
      </c>
      <c r="T433" s="38">
        <v>1200</v>
      </c>
      <c r="U433" s="38">
        <v>1200</v>
      </c>
      <c r="V433" s="38">
        <f t="shared" si="225"/>
        <v>1200</v>
      </c>
      <c r="W433" s="38">
        <f t="shared" si="225"/>
        <v>1200</v>
      </c>
      <c r="X433" s="38">
        <f t="shared" si="221"/>
        <v>1200</v>
      </c>
      <c r="Y433" s="38">
        <f t="shared" si="221"/>
        <v>1200</v>
      </c>
      <c r="Z433" s="38">
        <f t="shared" si="221"/>
        <v>1200</v>
      </c>
      <c r="AA433" s="38">
        <f>SUM(Y433*1)</f>
        <v>1200</v>
      </c>
      <c r="AB433" s="38">
        <v>1250</v>
      </c>
      <c r="AC433" s="16">
        <f t="shared" si="222"/>
        <v>50</v>
      </c>
      <c r="AD433" s="31">
        <f t="shared" si="223"/>
        <v>0.041666666666666664</v>
      </c>
    </row>
    <row r="434" spans="1:30" ht="12" customHeight="1">
      <c r="A434" s="25">
        <v>2113</v>
      </c>
      <c r="B434" s="26" t="s">
        <v>238</v>
      </c>
      <c r="C434" s="38">
        <v>1000</v>
      </c>
      <c r="D434" s="38">
        <v>1000</v>
      </c>
      <c r="E434" s="38">
        <v>1000</v>
      </c>
      <c r="F434" s="38">
        <v>1000</v>
      </c>
      <c r="G434" s="38">
        <v>1000</v>
      </c>
      <c r="H434" s="38">
        <v>1000</v>
      </c>
      <c r="I434" s="38">
        <v>1000</v>
      </c>
      <c r="J434" s="38">
        <v>1000</v>
      </c>
      <c r="K434" s="38">
        <v>1000</v>
      </c>
      <c r="L434" s="38">
        <v>1000</v>
      </c>
      <c r="M434" s="38">
        <v>1000</v>
      </c>
      <c r="N434" s="38">
        <v>1000</v>
      </c>
      <c r="O434" s="38">
        <v>1000</v>
      </c>
      <c r="P434" s="38">
        <v>1000</v>
      </c>
      <c r="Q434" s="38">
        <v>1000</v>
      </c>
      <c r="R434" s="38">
        <f t="shared" si="224"/>
        <v>1030</v>
      </c>
      <c r="S434" s="38">
        <v>1061</v>
      </c>
      <c r="T434" s="38">
        <f t="shared" si="220"/>
        <v>1060.9</v>
      </c>
      <c r="U434" s="38">
        <v>1061</v>
      </c>
      <c r="V434" s="38">
        <f t="shared" si="225"/>
        <v>1060.9</v>
      </c>
      <c r="W434" s="38">
        <f t="shared" si="225"/>
        <v>1061</v>
      </c>
      <c r="X434" s="38">
        <f t="shared" si="221"/>
        <v>1060.9</v>
      </c>
      <c r="Y434" s="38">
        <f t="shared" si="221"/>
        <v>1061</v>
      </c>
      <c r="Z434" s="38">
        <v>1200</v>
      </c>
      <c r="AA434" s="38">
        <v>1200</v>
      </c>
      <c r="AB434" s="38">
        <v>1250</v>
      </c>
      <c r="AC434" s="16">
        <f t="shared" si="222"/>
        <v>50</v>
      </c>
      <c r="AD434" s="31">
        <f t="shared" si="223"/>
        <v>0.041666666666666664</v>
      </c>
    </row>
    <row r="435" spans="1:30" ht="12" customHeight="1">
      <c r="A435" s="25">
        <v>2114</v>
      </c>
      <c r="B435" s="26" t="s">
        <v>239</v>
      </c>
      <c r="C435" s="38">
        <v>750</v>
      </c>
      <c r="D435" s="38">
        <v>1000</v>
      </c>
      <c r="E435" s="38">
        <v>1000</v>
      </c>
      <c r="F435" s="38">
        <v>1000</v>
      </c>
      <c r="G435" s="38">
        <v>1000</v>
      </c>
      <c r="H435" s="38">
        <v>1000</v>
      </c>
      <c r="I435" s="38">
        <v>1000</v>
      </c>
      <c r="J435" s="38">
        <v>1000</v>
      </c>
      <c r="K435" s="38">
        <v>1000</v>
      </c>
      <c r="L435" s="38">
        <v>1000</v>
      </c>
      <c r="M435" s="38">
        <v>1000</v>
      </c>
      <c r="N435" s="38">
        <v>1000</v>
      </c>
      <c r="O435" s="38">
        <v>1000</v>
      </c>
      <c r="P435" s="38">
        <v>1000</v>
      </c>
      <c r="Q435" s="38">
        <v>1000</v>
      </c>
      <c r="R435" s="38">
        <f t="shared" si="224"/>
        <v>1030</v>
      </c>
      <c r="S435" s="38">
        <v>1061</v>
      </c>
      <c r="T435" s="38">
        <f t="shared" si="220"/>
        <v>1060.9</v>
      </c>
      <c r="U435" s="38">
        <v>1061</v>
      </c>
      <c r="V435" s="38">
        <f t="shared" si="225"/>
        <v>1060.9</v>
      </c>
      <c r="W435" s="38">
        <f t="shared" si="225"/>
        <v>1061</v>
      </c>
      <c r="X435" s="38">
        <f t="shared" si="221"/>
        <v>1060.9</v>
      </c>
      <c r="Y435" s="38">
        <f t="shared" si="221"/>
        <v>1061</v>
      </c>
      <c r="Z435" s="38">
        <v>1200</v>
      </c>
      <c r="AA435" s="38">
        <v>1200</v>
      </c>
      <c r="AB435" s="38">
        <v>1250</v>
      </c>
      <c r="AC435" s="16">
        <f t="shared" si="222"/>
        <v>50</v>
      </c>
      <c r="AD435" s="31">
        <f t="shared" si="223"/>
        <v>0.041666666666666664</v>
      </c>
    </row>
    <row r="436" spans="1:30" ht="12" customHeight="1">
      <c r="A436" s="25">
        <v>2116</v>
      </c>
      <c r="B436" s="26" t="s">
        <v>240</v>
      </c>
      <c r="C436" s="38">
        <v>800</v>
      </c>
      <c r="D436" s="38">
        <v>1000</v>
      </c>
      <c r="E436" s="38">
        <v>1000</v>
      </c>
      <c r="F436" s="38">
        <v>1000</v>
      </c>
      <c r="G436" s="38">
        <v>1000</v>
      </c>
      <c r="H436" s="38">
        <v>1000</v>
      </c>
      <c r="I436" s="38">
        <v>1000</v>
      </c>
      <c r="J436" s="38">
        <v>1000</v>
      </c>
      <c r="K436" s="38">
        <v>1000</v>
      </c>
      <c r="L436" s="38">
        <v>1000</v>
      </c>
      <c r="M436" s="38">
        <v>1000</v>
      </c>
      <c r="N436" s="38">
        <v>1000</v>
      </c>
      <c r="O436" s="38">
        <v>1000</v>
      </c>
      <c r="P436" s="38">
        <v>0</v>
      </c>
      <c r="Q436" s="38">
        <v>0</v>
      </c>
      <c r="R436" s="38">
        <f t="shared" si="224"/>
        <v>0</v>
      </c>
      <c r="S436" s="38">
        <f t="shared" si="220"/>
        <v>0</v>
      </c>
      <c r="T436" s="38">
        <f t="shared" si="220"/>
        <v>0</v>
      </c>
      <c r="U436" s="38">
        <f t="shared" si="220"/>
        <v>0</v>
      </c>
      <c r="V436" s="38">
        <f t="shared" si="225"/>
        <v>0</v>
      </c>
      <c r="W436" s="38">
        <f t="shared" si="225"/>
        <v>0</v>
      </c>
      <c r="X436" s="38">
        <f t="shared" si="221"/>
        <v>0</v>
      </c>
      <c r="Y436" s="38">
        <f t="shared" si="221"/>
        <v>0</v>
      </c>
      <c r="Z436" s="38">
        <v>1200</v>
      </c>
      <c r="AA436" s="38">
        <v>1200</v>
      </c>
      <c r="AB436" s="38">
        <v>1250</v>
      </c>
      <c r="AC436" s="16">
        <f t="shared" si="222"/>
        <v>50</v>
      </c>
      <c r="AD436" s="31">
        <f t="shared" si="223"/>
        <v>0.041666666666666664</v>
      </c>
    </row>
    <row r="437" spans="1:30" ht="12" customHeight="1">
      <c r="A437" s="25">
        <v>2118</v>
      </c>
      <c r="B437" s="26" t="s">
        <v>241</v>
      </c>
      <c r="C437" s="38">
        <v>1000</v>
      </c>
      <c r="D437" s="38">
        <v>1000</v>
      </c>
      <c r="E437" s="38">
        <v>1000</v>
      </c>
      <c r="F437" s="38">
        <v>1000</v>
      </c>
      <c r="G437" s="38">
        <v>1000</v>
      </c>
      <c r="H437" s="38">
        <v>1000</v>
      </c>
      <c r="I437" s="38">
        <v>1000</v>
      </c>
      <c r="J437" s="38">
        <v>1000</v>
      </c>
      <c r="K437" s="38">
        <v>1000</v>
      </c>
      <c r="L437" s="38">
        <v>1000</v>
      </c>
      <c r="M437" s="38">
        <v>1000</v>
      </c>
      <c r="N437" s="38">
        <v>1000</v>
      </c>
      <c r="O437" s="38">
        <v>1000</v>
      </c>
      <c r="P437" s="38">
        <v>1000</v>
      </c>
      <c r="Q437" s="38">
        <v>1000</v>
      </c>
      <c r="R437" s="38">
        <f t="shared" si="224"/>
        <v>1030</v>
      </c>
      <c r="S437" s="38">
        <v>1061</v>
      </c>
      <c r="T437" s="38">
        <f t="shared" si="220"/>
        <v>1060.9</v>
      </c>
      <c r="U437" s="38">
        <v>1061</v>
      </c>
      <c r="V437" s="38">
        <f t="shared" si="225"/>
        <v>1060.9</v>
      </c>
      <c r="W437" s="38">
        <f t="shared" si="225"/>
        <v>1061</v>
      </c>
      <c r="X437" s="38">
        <f t="shared" si="221"/>
        <v>1060.9</v>
      </c>
      <c r="Y437" s="38">
        <f t="shared" si="221"/>
        <v>1061</v>
      </c>
      <c r="Z437" s="38">
        <v>1200</v>
      </c>
      <c r="AA437" s="38">
        <v>1200</v>
      </c>
      <c r="AB437" s="38">
        <v>1250</v>
      </c>
      <c r="AC437" s="16">
        <f t="shared" si="222"/>
        <v>50</v>
      </c>
      <c r="AD437" s="31">
        <f t="shared" si="223"/>
        <v>0.041666666666666664</v>
      </c>
    </row>
    <row r="438" spans="1:30" ht="12" customHeight="1">
      <c r="A438" s="25">
        <v>2121</v>
      </c>
      <c r="B438" s="26" t="s">
        <v>242</v>
      </c>
      <c r="C438" s="38">
        <v>1000</v>
      </c>
      <c r="D438" s="38">
        <v>1000</v>
      </c>
      <c r="E438" s="38">
        <v>1000</v>
      </c>
      <c r="F438" s="38">
        <v>1000</v>
      </c>
      <c r="G438" s="38">
        <v>194</v>
      </c>
      <c r="H438" s="38">
        <v>1000</v>
      </c>
      <c r="I438" s="38">
        <v>1000</v>
      </c>
      <c r="J438" s="38">
        <v>1000</v>
      </c>
      <c r="K438" s="38">
        <v>1000</v>
      </c>
      <c r="L438" s="38">
        <v>1000</v>
      </c>
      <c r="M438" s="38">
        <v>1000</v>
      </c>
      <c r="N438" s="38">
        <v>1000</v>
      </c>
      <c r="O438" s="38">
        <v>2000</v>
      </c>
      <c r="P438" s="38">
        <v>1000</v>
      </c>
      <c r="Q438" s="38">
        <v>1000</v>
      </c>
      <c r="R438" s="38">
        <v>1000</v>
      </c>
      <c r="S438" s="38">
        <v>1000</v>
      </c>
      <c r="T438" s="38">
        <v>1000</v>
      </c>
      <c r="U438" s="38">
        <v>1000</v>
      </c>
      <c r="V438" s="38">
        <f t="shared" si="225"/>
        <v>1000</v>
      </c>
      <c r="W438" s="38">
        <f t="shared" si="225"/>
        <v>1000</v>
      </c>
      <c r="X438" s="38">
        <f t="shared" si="221"/>
        <v>1000</v>
      </c>
      <c r="Y438" s="38">
        <f t="shared" si="221"/>
        <v>1000</v>
      </c>
      <c r="Z438" s="38">
        <v>1200</v>
      </c>
      <c r="AA438" s="38">
        <v>1200</v>
      </c>
      <c r="AB438" s="38">
        <v>1250</v>
      </c>
      <c r="AC438" s="16">
        <f t="shared" si="222"/>
        <v>50</v>
      </c>
      <c r="AD438" s="31">
        <f t="shared" si="223"/>
        <v>0.041666666666666664</v>
      </c>
    </row>
    <row r="439" spans="1:30" ht="12" customHeight="1">
      <c r="A439" s="25">
        <v>2122</v>
      </c>
      <c r="B439" s="26" t="s">
        <v>243</v>
      </c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>
        <v>1200</v>
      </c>
      <c r="U439" s="38">
        <v>1200</v>
      </c>
      <c r="V439" s="38">
        <f t="shared" si="225"/>
        <v>1200</v>
      </c>
      <c r="W439" s="38">
        <f t="shared" si="225"/>
        <v>1200</v>
      </c>
      <c r="X439" s="38">
        <f t="shared" si="221"/>
        <v>1200</v>
      </c>
      <c r="Y439" s="38">
        <f t="shared" si="221"/>
        <v>1200</v>
      </c>
      <c r="Z439" s="38">
        <f t="shared" si="221"/>
        <v>1200</v>
      </c>
      <c r="AA439" s="38">
        <f>SUM(Y439*1)</f>
        <v>1200</v>
      </c>
      <c r="AB439" s="38">
        <v>1250</v>
      </c>
      <c r="AC439" s="16">
        <f t="shared" si="222"/>
        <v>50</v>
      </c>
      <c r="AD439" s="31">
        <f t="shared" si="223"/>
        <v>0.041666666666666664</v>
      </c>
    </row>
    <row r="440" spans="1:30" ht="12" customHeight="1">
      <c r="A440" s="25">
        <v>5101</v>
      </c>
      <c r="B440" s="26" t="s">
        <v>244</v>
      </c>
      <c r="C440" s="38">
        <v>2150</v>
      </c>
      <c r="D440" s="38">
        <v>6000</v>
      </c>
      <c r="E440" s="38">
        <v>5500</v>
      </c>
      <c r="F440" s="38">
        <v>6000</v>
      </c>
      <c r="G440" s="38">
        <v>2104</v>
      </c>
      <c r="H440" s="38">
        <v>6000</v>
      </c>
      <c r="I440" s="38">
        <v>6097</v>
      </c>
      <c r="J440" s="38">
        <v>6000</v>
      </c>
      <c r="K440" s="38">
        <v>11576</v>
      </c>
      <c r="L440" s="38">
        <v>8000</v>
      </c>
      <c r="M440" s="38">
        <v>1518</v>
      </c>
      <c r="N440" s="38">
        <v>8000</v>
      </c>
      <c r="O440" s="38">
        <v>2100</v>
      </c>
      <c r="P440" s="38">
        <v>5000</v>
      </c>
      <c r="Q440" s="38">
        <v>15314</v>
      </c>
      <c r="R440" s="38">
        <v>6000</v>
      </c>
      <c r="S440" s="38">
        <v>3006</v>
      </c>
      <c r="T440" s="38">
        <v>6000</v>
      </c>
      <c r="U440" s="38">
        <v>18231</v>
      </c>
      <c r="V440" s="38">
        <v>12000</v>
      </c>
      <c r="W440" s="38">
        <v>28413</v>
      </c>
      <c r="X440" s="38">
        <v>25000</v>
      </c>
      <c r="Y440" s="38">
        <v>31853</v>
      </c>
      <c r="Z440" s="38">
        <v>28600</v>
      </c>
      <c r="AA440" s="38">
        <v>28600</v>
      </c>
      <c r="AB440" s="38">
        <v>28600</v>
      </c>
      <c r="AC440" s="16">
        <f t="shared" si="222"/>
        <v>0</v>
      </c>
      <c r="AD440" s="31">
        <f t="shared" si="223"/>
        <v>0</v>
      </c>
    </row>
    <row r="441" spans="1:30" s="33" customFormat="1" ht="12" customHeight="1">
      <c r="A441" s="32">
        <v>410</v>
      </c>
      <c r="B441" s="26" t="s">
        <v>73</v>
      </c>
      <c r="C441" s="37">
        <f aca="true" t="shared" si="226" ref="C441:Z441">SUM(C425:C440)</f>
        <v>22850</v>
      </c>
      <c r="D441" s="37">
        <f t="shared" si="226"/>
        <v>28733</v>
      </c>
      <c r="E441" s="37">
        <f t="shared" si="226"/>
        <v>28233</v>
      </c>
      <c r="F441" s="37">
        <f t="shared" si="226"/>
        <v>28733</v>
      </c>
      <c r="G441" s="37">
        <f t="shared" si="226"/>
        <v>24031</v>
      </c>
      <c r="H441" s="37">
        <f t="shared" si="226"/>
        <v>28733</v>
      </c>
      <c r="I441" s="37">
        <f t="shared" si="226"/>
        <v>28830</v>
      </c>
      <c r="J441" s="37">
        <f t="shared" si="226"/>
        <v>28733</v>
      </c>
      <c r="K441" s="37">
        <f t="shared" si="226"/>
        <v>34309</v>
      </c>
      <c r="L441" s="37">
        <f t="shared" si="226"/>
        <v>30733</v>
      </c>
      <c r="M441" s="37">
        <f t="shared" si="226"/>
        <v>24251</v>
      </c>
      <c r="N441" s="37">
        <f t="shared" si="226"/>
        <v>30733</v>
      </c>
      <c r="O441" s="37">
        <f t="shared" si="226"/>
        <v>25833</v>
      </c>
      <c r="P441" s="37">
        <f t="shared" si="226"/>
        <v>26733</v>
      </c>
      <c r="Q441" s="37">
        <f t="shared" si="226"/>
        <v>37047</v>
      </c>
      <c r="R441" s="37">
        <f t="shared" si="226"/>
        <v>28354.99</v>
      </c>
      <c r="S441" s="37">
        <f t="shared" si="226"/>
        <v>25625.09</v>
      </c>
      <c r="T441" s="37">
        <f t="shared" si="226"/>
        <v>26483.6727</v>
      </c>
      <c r="U441" s="37">
        <f t="shared" si="226"/>
        <v>38715.3477</v>
      </c>
      <c r="V441" s="37">
        <f t="shared" si="226"/>
        <v>32483.6727</v>
      </c>
      <c r="W441" s="37">
        <f t="shared" si="226"/>
        <v>47836.3477</v>
      </c>
      <c r="X441" s="37">
        <f t="shared" si="226"/>
        <v>45483.672699999996</v>
      </c>
      <c r="Y441" s="37">
        <f t="shared" si="226"/>
        <v>52476.3477</v>
      </c>
      <c r="Z441" s="37">
        <f t="shared" si="226"/>
        <v>49600</v>
      </c>
      <c r="AA441" s="37">
        <f>SUM(AA425:AA440)</f>
        <v>49600</v>
      </c>
      <c r="AB441" s="37">
        <f>SUM(AB425:AB440)</f>
        <v>50400</v>
      </c>
      <c r="AC441" s="21">
        <f>SUM(AB441-Z441)</f>
        <v>800</v>
      </c>
      <c r="AD441" s="34">
        <f t="shared" si="223"/>
        <v>0.016129032258064516</v>
      </c>
    </row>
    <row r="442" spans="1:30" ht="12" customHeight="1">
      <c r="A442" s="3">
        <v>510</v>
      </c>
      <c r="B442" s="30" t="s">
        <v>74</v>
      </c>
      <c r="C442" s="3" t="s">
        <v>1</v>
      </c>
      <c r="D442" s="6" t="s">
        <v>2</v>
      </c>
      <c r="E442" s="6" t="s">
        <v>1</v>
      </c>
      <c r="F442" s="6" t="s">
        <v>2</v>
      </c>
      <c r="G442" s="6" t="s">
        <v>1</v>
      </c>
      <c r="H442" s="6" t="s">
        <v>2</v>
      </c>
      <c r="I442" s="6" t="s">
        <v>1</v>
      </c>
      <c r="J442" s="6" t="s">
        <v>2</v>
      </c>
      <c r="K442" s="6" t="s">
        <v>1</v>
      </c>
      <c r="L442" s="6" t="s">
        <v>2</v>
      </c>
      <c r="M442" s="6" t="s">
        <v>1</v>
      </c>
      <c r="N442" s="6" t="s">
        <v>2</v>
      </c>
      <c r="O442" s="6" t="s">
        <v>1</v>
      </c>
      <c r="P442" s="6" t="s">
        <v>2</v>
      </c>
      <c r="Q442" s="6" t="s">
        <v>42</v>
      </c>
      <c r="R442" s="6" t="s">
        <v>2</v>
      </c>
      <c r="S442" s="6" t="s">
        <v>1</v>
      </c>
      <c r="T442" s="6" t="s">
        <v>2</v>
      </c>
      <c r="U442" s="6" t="s">
        <v>42</v>
      </c>
      <c r="V442" s="6" t="s">
        <v>2</v>
      </c>
      <c r="W442" s="6" t="s">
        <v>1</v>
      </c>
      <c r="X442" s="6" t="s">
        <v>2</v>
      </c>
      <c r="Y442" s="6" t="s">
        <v>1</v>
      </c>
      <c r="Z442" s="6" t="s">
        <v>2</v>
      </c>
      <c r="AA442" s="6" t="s">
        <v>43</v>
      </c>
      <c r="AB442" s="6" t="s">
        <v>2</v>
      </c>
      <c r="AC442" s="6" t="s">
        <v>3</v>
      </c>
      <c r="AD442" s="7" t="s">
        <v>4</v>
      </c>
    </row>
    <row r="443" spans="1:30" ht="12" customHeight="1">
      <c r="A443" s="3"/>
      <c r="B443" s="30"/>
      <c r="C443" s="3" t="s">
        <v>5</v>
      </c>
      <c r="D443" s="6" t="s">
        <v>6</v>
      </c>
      <c r="E443" s="6" t="s">
        <v>6</v>
      </c>
      <c r="F443" s="6" t="s">
        <v>7</v>
      </c>
      <c r="G443" s="6" t="s">
        <v>7</v>
      </c>
      <c r="H443" s="6" t="s">
        <v>8</v>
      </c>
      <c r="I443" s="6" t="s">
        <v>8</v>
      </c>
      <c r="J443" s="6" t="s">
        <v>9</v>
      </c>
      <c r="K443" s="6" t="s">
        <v>9</v>
      </c>
      <c r="L443" s="6" t="s">
        <v>10</v>
      </c>
      <c r="M443" s="6" t="s">
        <v>10</v>
      </c>
      <c r="N443" s="6" t="s">
        <v>44</v>
      </c>
      <c r="O443" s="6" t="s">
        <v>11</v>
      </c>
      <c r="P443" s="6" t="s">
        <v>45</v>
      </c>
      <c r="Q443" s="6" t="s">
        <v>45</v>
      </c>
      <c r="R443" s="6" t="s">
        <v>46</v>
      </c>
      <c r="S443" s="6" t="s">
        <v>13</v>
      </c>
      <c r="T443" s="6" t="s">
        <v>14</v>
      </c>
      <c r="U443" s="6" t="s">
        <v>14</v>
      </c>
      <c r="V443" s="6" t="s">
        <v>15</v>
      </c>
      <c r="W443" s="6" t="s">
        <v>15</v>
      </c>
      <c r="X443" s="6" t="s">
        <v>16</v>
      </c>
      <c r="Y443" s="6" t="s">
        <v>16</v>
      </c>
      <c r="Z443" s="6" t="s">
        <v>17</v>
      </c>
      <c r="AA443" s="6" t="s">
        <v>17</v>
      </c>
      <c r="AB443" s="6" t="s">
        <v>402</v>
      </c>
      <c r="AC443" s="6" t="s">
        <v>400</v>
      </c>
      <c r="AD443" s="7" t="s">
        <v>400</v>
      </c>
    </row>
    <row r="444" spans="1:30" ht="12" customHeight="1">
      <c r="A444" s="25">
        <v>1001</v>
      </c>
      <c r="B444" s="26" t="s">
        <v>92</v>
      </c>
      <c r="C444" s="38">
        <v>134269</v>
      </c>
      <c r="D444" s="38">
        <v>166644</v>
      </c>
      <c r="E444" s="38">
        <v>172992</v>
      </c>
      <c r="F444" s="38">
        <v>191540</v>
      </c>
      <c r="G444" s="38">
        <v>192712</v>
      </c>
      <c r="H444" s="38">
        <v>198494</v>
      </c>
      <c r="I444" s="38">
        <v>190808</v>
      </c>
      <c r="J444" s="38">
        <v>208084</v>
      </c>
      <c r="K444" s="38">
        <v>208914</v>
      </c>
      <c r="L444" s="38">
        <v>214242</v>
      </c>
      <c r="M444" s="38">
        <v>206517</v>
      </c>
      <c r="N444" s="38">
        <v>219592</v>
      </c>
      <c r="O444" s="38">
        <v>226437</v>
      </c>
      <c r="P444" s="38">
        <v>240022</v>
      </c>
      <c r="Q444" s="38">
        <v>240177</v>
      </c>
      <c r="R444" s="38">
        <v>251623</v>
      </c>
      <c r="S444" s="38">
        <v>251623</v>
      </c>
      <c r="T444" s="38">
        <v>261694</v>
      </c>
      <c r="U444" s="38">
        <v>262764</v>
      </c>
      <c r="V444" s="38">
        <v>266928</v>
      </c>
      <c r="W444" s="38">
        <v>268254</v>
      </c>
      <c r="X444" s="61">
        <v>268428</v>
      </c>
      <c r="Y444" s="61">
        <v>252746</v>
      </c>
      <c r="Z444" s="61">
        <v>268552</v>
      </c>
      <c r="AA444" s="155">
        <v>272152</v>
      </c>
      <c r="AB444" s="155">
        <v>280316</v>
      </c>
      <c r="AC444" s="16">
        <f aca="true" t="shared" si="227" ref="AC444:AC463">SUM(AB444-Z444)</f>
        <v>11764</v>
      </c>
      <c r="AD444" s="31">
        <f aca="true" t="shared" si="228" ref="AD444:AD462">SUM(AC444/Z444)</f>
        <v>0.04380529655336769</v>
      </c>
    </row>
    <row r="445" spans="1:30" s="33" customFormat="1" ht="12" customHeight="1">
      <c r="A445" s="25">
        <v>1002</v>
      </c>
      <c r="B445" s="26" t="s">
        <v>93</v>
      </c>
      <c r="C445" s="38">
        <v>75978</v>
      </c>
      <c r="D445" s="38">
        <v>50381</v>
      </c>
      <c r="E445" s="38">
        <v>50214</v>
      </c>
      <c r="F445" s="38">
        <v>54444</v>
      </c>
      <c r="G445" s="38">
        <v>58863</v>
      </c>
      <c r="H445" s="38">
        <v>58246</v>
      </c>
      <c r="I445" s="38">
        <v>62301</v>
      </c>
      <c r="J445" s="38">
        <v>59993</v>
      </c>
      <c r="K445" s="38">
        <v>64066</v>
      </c>
      <c r="L445" s="38">
        <v>61769</v>
      </c>
      <c r="M445" s="38">
        <v>63176</v>
      </c>
      <c r="N445" s="39">
        <v>73000</v>
      </c>
      <c r="O445" s="38">
        <v>75941</v>
      </c>
      <c r="P445" s="39">
        <v>78725</v>
      </c>
      <c r="Q445" s="39">
        <v>78883</v>
      </c>
      <c r="R445" s="39">
        <v>81881</v>
      </c>
      <c r="S445" s="39">
        <v>80607</v>
      </c>
      <c r="T445" s="39">
        <v>86096</v>
      </c>
      <c r="U445" s="39">
        <v>85255</v>
      </c>
      <c r="V445" s="39">
        <v>86310</v>
      </c>
      <c r="W445" s="39">
        <v>86171</v>
      </c>
      <c r="X445" s="39">
        <v>86310</v>
      </c>
      <c r="Y445" s="39">
        <v>91746</v>
      </c>
      <c r="Z445" s="62">
        <v>93123</v>
      </c>
      <c r="AA445" s="156">
        <v>93123</v>
      </c>
      <c r="AB445" s="156">
        <v>117956</v>
      </c>
      <c r="AC445" s="16">
        <f t="shared" si="227"/>
        <v>24833</v>
      </c>
      <c r="AD445" s="31">
        <f t="shared" si="228"/>
        <v>0.2666688143637984</v>
      </c>
    </row>
    <row r="446" spans="1:30" ht="12" customHeight="1">
      <c r="A446" s="25">
        <v>1020</v>
      </c>
      <c r="B446" s="26" t="s">
        <v>95</v>
      </c>
      <c r="C446" s="38">
        <v>16057</v>
      </c>
      <c r="D446" s="38">
        <v>16602</v>
      </c>
      <c r="E446" s="38">
        <v>17329</v>
      </c>
      <c r="F446" s="38">
        <v>18818</v>
      </c>
      <c r="G446" s="38">
        <v>19607</v>
      </c>
      <c r="H446" s="38">
        <v>19641</v>
      </c>
      <c r="I446" s="38">
        <v>19549</v>
      </c>
      <c r="J446" s="38">
        <v>20508</v>
      </c>
      <c r="K446" s="38">
        <v>20484</v>
      </c>
      <c r="L446" s="38">
        <v>21114</v>
      </c>
      <c r="M446" s="38">
        <v>20885</v>
      </c>
      <c r="N446" s="38">
        <f>(N444+N445)*0.0765</f>
        <v>22383.288</v>
      </c>
      <c r="O446" s="38">
        <v>19913</v>
      </c>
      <c r="P446" s="38">
        <v>24384</v>
      </c>
      <c r="Q446" s="38">
        <v>23439</v>
      </c>
      <c r="R446" s="38">
        <v>25513</v>
      </c>
      <c r="S446" s="38">
        <v>24153</v>
      </c>
      <c r="T446" s="38">
        <v>26606</v>
      </c>
      <c r="U446" s="38">
        <v>25315</v>
      </c>
      <c r="V446" s="38">
        <v>27023</v>
      </c>
      <c r="W446" s="38">
        <v>26013</v>
      </c>
      <c r="X446" s="38">
        <v>27137</v>
      </c>
      <c r="Y446" s="38">
        <v>26353</v>
      </c>
      <c r="Z446" s="38">
        <v>27668</v>
      </c>
      <c r="AA446" s="157">
        <v>27944</v>
      </c>
      <c r="AB446" s="157">
        <v>30468</v>
      </c>
      <c r="AC446" s="16">
        <f t="shared" si="227"/>
        <v>2800</v>
      </c>
      <c r="AD446" s="31">
        <f t="shared" si="228"/>
        <v>0.10119994217146161</v>
      </c>
    </row>
    <row r="447" spans="1:30" s="33" customFormat="1" ht="12" customHeight="1">
      <c r="A447" s="32"/>
      <c r="B447" s="26" t="s">
        <v>133</v>
      </c>
      <c r="C447" s="37">
        <f aca="true" t="shared" si="229" ref="C447:K447">SUM(C444:C446)</f>
        <v>226304</v>
      </c>
      <c r="D447" s="37">
        <f t="shared" si="229"/>
        <v>233627</v>
      </c>
      <c r="E447" s="37">
        <f t="shared" si="229"/>
        <v>240535</v>
      </c>
      <c r="F447" s="37">
        <f t="shared" si="229"/>
        <v>264802</v>
      </c>
      <c r="G447" s="37">
        <f>SUM(G444:G446)</f>
        <v>271182</v>
      </c>
      <c r="H447" s="37">
        <f t="shared" si="229"/>
        <v>276381</v>
      </c>
      <c r="I447" s="37">
        <f t="shared" si="229"/>
        <v>272658</v>
      </c>
      <c r="J447" s="37">
        <f t="shared" si="229"/>
        <v>288585</v>
      </c>
      <c r="K447" s="37">
        <f t="shared" si="229"/>
        <v>293464</v>
      </c>
      <c r="L447" s="37">
        <f aca="true" t="shared" si="230" ref="L447:Y447">SUM(L444:L446)</f>
        <v>297125</v>
      </c>
      <c r="M447" s="37">
        <f t="shared" si="230"/>
        <v>290578</v>
      </c>
      <c r="N447" s="37">
        <f t="shared" si="230"/>
        <v>314975.288</v>
      </c>
      <c r="O447" s="37">
        <f t="shared" si="230"/>
        <v>322291</v>
      </c>
      <c r="P447" s="37">
        <f t="shared" si="230"/>
        <v>343131</v>
      </c>
      <c r="Q447" s="37">
        <f t="shared" si="230"/>
        <v>342499</v>
      </c>
      <c r="R447" s="37">
        <f t="shared" si="230"/>
        <v>359017</v>
      </c>
      <c r="S447" s="37">
        <f t="shared" si="230"/>
        <v>356383</v>
      </c>
      <c r="T447" s="37">
        <f t="shared" si="230"/>
        <v>374396</v>
      </c>
      <c r="U447" s="37">
        <f t="shared" si="230"/>
        <v>373334</v>
      </c>
      <c r="V447" s="37">
        <f t="shared" si="230"/>
        <v>380261</v>
      </c>
      <c r="W447" s="37">
        <f t="shared" si="230"/>
        <v>380438</v>
      </c>
      <c r="X447" s="37">
        <f t="shared" si="230"/>
        <v>381875</v>
      </c>
      <c r="Y447" s="37">
        <f t="shared" si="230"/>
        <v>370845</v>
      </c>
      <c r="Z447" s="37">
        <f>SUM(Z444:Z446)</f>
        <v>389343</v>
      </c>
      <c r="AA447" s="37">
        <f>SUM(AA444:AA446)</f>
        <v>393219</v>
      </c>
      <c r="AB447" s="37">
        <f>SUM(AB444:AB446)</f>
        <v>428740</v>
      </c>
      <c r="AC447" s="21">
        <f t="shared" si="227"/>
        <v>39397</v>
      </c>
      <c r="AD447" s="34">
        <f t="shared" si="228"/>
        <v>0.10118841227401032</v>
      </c>
    </row>
    <row r="448" spans="1:30" ht="12" customHeight="1">
      <c r="A448" s="25">
        <v>2004</v>
      </c>
      <c r="B448" s="26" t="s">
        <v>134</v>
      </c>
      <c r="C448" s="38">
        <v>923</v>
      </c>
      <c r="D448" s="38">
        <v>600</v>
      </c>
      <c r="E448" s="38">
        <v>299</v>
      </c>
      <c r="F448" s="38">
        <v>1000</v>
      </c>
      <c r="G448" s="38">
        <v>493</v>
      </c>
      <c r="H448" s="38">
        <v>500</v>
      </c>
      <c r="I448" s="38">
        <v>525</v>
      </c>
      <c r="J448" s="38">
        <v>500</v>
      </c>
      <c r="K448" s="38">
        <v>497</v>
      </c>
      <c r="L448" s="38">
        <v>500</v>
      </c>
      <c r="M448" s="38">
        <v>340</v>
      </c>
      <c r="N448" s="38">
        <v>500</v>
      </c>
      <c r="O448" s="38">
        <v>489</v>
      </c>
      <c r="P448" s="38">
        <v>500</v>
      </c>
      <c r="Q448" s="38">
        <v>45</v>
      </c>
      <c r="R448" s="38">
        <v>500</v>
      </c>
      <c r="S448" s="38">
        <v>425</v>
      </c>
      <c r="T448" s="38">
        <v>500</v>
      </c>
      <c r="U448" s="38">
        <v>367</v>
      </c>
      <c r="V448" s="38">
        <v>500</v>
      </c>
      <c r="W448" s="38">
        <v>240</v>
      </c>
      <c r="X448" s="38">
        <v>500</v>
      </c>
      <c r="Y448" s="38">
        <v>30</v>
      </c>
      <c r="Z448" s="38">
        <v>500</v>
      </c>
      <c r="AA448" s="157">
        <v>500</v>
      </c>
      <c r="AB448" s="157">
        <v>2000</v>
      </c>
      <c r="AC448" s="16">
        <f t="shared" si="227"/>
        <v>1500</v>
      </c>
      <c r="AD448" s="31">
        <f t="shared" si="228"/>
        <v>3</v>
      </c>
    </row>
    <row r="449" spans="1:30" ht="12" customHeight="1">
      <c r="A449" s="25">
        <v>2005</v>
      </c>
      <c r="B449" s="26" t="s">
        <v>101</v>
      </c>
      <c r="C449" s="38">
        <v>1250</v>
      </c>
      <c r="D449" s="38">
        <v>1300</v>
      </c>
      <c r="E449" s="38">
        <v>1300</v>
      </c>
      <c r="F449" s="38">
        <v>1300</v>
      </c>
      <c r="G449" s="38">
        <v>1300</v>
      </c>
      <c r="H449" s="38">
        <v>1300</v>
      </c>
      <c r="I449" s="38">
        <v>950</v>
      </c>
      <c r="J449" s="38">
        <v>1300</v>
      </c>
      <c r="K449" s="38">
        <v>1286</v>
      </c>
      <c r="L449" s="38">
        <v>1500</v>
      </c>
      <c r="M449" s="38">
        <v>1500</v>
      </c>
      <c r="N449" s="38">
        <v>1500</v>
      </c>
      <c r="O449" s="38">
        <v>1660</v>
      </c>
      <c r="P449" s="38">
        <v>2500</v>
      </c>
      <c r="Q449" s="38">
        <v>2530</v>
      </c>
      <c r="R449" s="38">
        <v>2600</v>
      </c>
      <c r="S449" s="38">
        <v>3122</v>
      </c>
      <c r="T449" s="38">
        <v>2600</v>
      </c>
      <c r="U449" s="38">
        <v>2276</v>
      </c>
      <c r="V449" s="38">
        <v>2600</v>
      </c>
      <c r="W449" s="38">
        <v>1700</v>
      </c>
      <c r="X449" s="38">
        <v>2600</v>
      </c>
      <c r="Y449" s="38">
        <v>2501</v>
      </c>
      <c r="Z449" s="38">
        <v>3420</v>
      </c>
      <c r="AA449" s="157">
        <v>3420</v>
      </c>
      <c r="AB449" s="157">
        <v>4050</v>
      </c>
      <c r="AC449" s="16">
        <f t="shared" si="227"/>
        <v>630</v>
      </c>
      <c r="AD449" s="31">
        <f t="shared" si="228"/>
        <v>0.18421052631578946</v>
      </c>
    </row>
    <row r="450" spans="1:30" ht="12" customHeight="1">
      <c r="A450" s="25">
        <v>2006</v>
      </c>
      <c r="B450" s="26" t="s">
        <v>135</v>
      </c>
      <c r="C450" s="38">
        <v>69</v>
      </c>
      <c r="D450" s="38">
        <v>195</v>
      </c>
      <c r="E450" s="38">
        <v>862</v>
      </c>
      <c r="F450" s="38">
        <v>465</v>
      </c>
      <c r="G450" s="38">
        <v>626</v>
      </c>
      <c r="H450" s="38">
        <v>525</v>
      </c>
      <c r="I450" s="38">
        <v>522</v>
      </c>
      <c r="J450" s="38">
        <v>600</v>
      </c>
      <c r="K450" s="38">
        <v>404</v>
      </c>
      <c r="L450" s="38">
        <v>600</v>
      </c>
      <c r="M450" s="38">
        <v>302</v>
      </c>
      <c r="N450" s="38">
        <v>600</v>
      </c>
      <c r="O450" s="38">
        <v>390</v>
      </c>
      <c r="P450" s="38">
        <v>400</v>
      </c>
      <c r="Q450" s="38">
        <v>566</v>
      </c>
      <c r="R450" s="38">
        <v>500</v>
      </c>
      <c r="S450" s="38">
        <v>786</v>
      </c>
      <c r="T450" s="38">
        <v>610</v>
      </c>
      <c r="U450" s="38">
        <v>463</v>
      </c>
      <c r="V450" s="38">
        <v>634</v>
      </c>
      <c r="W450" s="38">
        <v>674</v>
      </c>
      <c r="X450" s="38">
        <v>634</v>
      </c>
      <c r="Y450" s="38">
        <v>615</v>
      </c>
      <c r="Z450" s="38">
        <v>660</v>
      </c>
      <c r="AA450" s="157">
        <v>660</v>
      </c>
      <c r="AB450" s="157">
        <v>1300</v>
      </c>
      <c r="AC450" s="16">
        <f t="shared" si="227"/>
        <v>640</v>
      </c>
      <c r="AD450" s="31">
        <f t="shared" si="228"/>
        <v>0.9696969696969697</v>
      </c>
    </row>
    <row r="451" spans="1:30" ht="12" customHeight="1">
      <c r="A451" s="25">
        <v>2007</v>
      </c>
      <c r="B451" s="26" t="s">
        <v>104</v>
      </c>
      <c r="C451" s="38">
        <v>595</v>
      </c>
      <c r="D451" s="38">
        <v>745</v>
      </c>
      <c r="E451" s="38">
        <v>650</v>
      </c>
      <c r="F451" s="38">
        <v>650</v>
      </c>
      <c r="G451" s="38">
        <v>555</v>
      </c>
      <c r="H451" s="38">
        <v>650</v>
      </c>
      <c r="I451" s="38">
        <v>595</v>
      </c>
      <c r="J451" s="38">
        <v>650</v>
      </c>
      <c r="K451" s="38">
        <v>640</v>
      </c>
      <c r="L451" s="38">
        <v>650</v>
      </c>
      <c r="M451" s="38">
        <v>695</v>
      </c>
      <c r="N451" s="38">
        <v>650</v>
      </c>
      <c r="O451" s="38">
        <v>545</v>
      </c>
      <c r="P451" s="38">
        <v>650</v>
      </c>
      <c r="Q451" s="38">
        <v>697</v>
      </c>
      <c r="R451" s="38">
        <v>745</v>
      </c>
      <c r="S451" s="38">
        <v>715</v>
      </c>
      <c r="T451" s="38">
        <v>725</v>
      </c>
      <c r="U451" s="38">
        <v>725</v>
      </c>
      <c r="V451" s="38">
        <v>725</v>
      </c>
      <c r="W451" s="38">
        <v>670</v>
      </c>
      <c r="X451" s="38">
        <v>755</v>
      </c>
      <c r="Y451" s="38">
        <v>670</v>
      </c>
      <c r="Z451" s="38">
        <v>755</v>
      </c>
      <c r="AA451" s="157">
        <v>755</v>
      </c>
      <c r="AB451" s="157">
        <v>775</v>
      </c>
      <c r="AC451" s="16">
        <f t="shared" si="227"/>
        <v>20</v>
      </c>
      <c r="AD451" s="31">
        <f t="shared" si="228"/>
        <v>0.026490066225165563</v>
      </c>
    </row>
    <row r="452" spans="1:30" ht="12" customHeight="1">
      <c r="A452" s="25">
        <v>2009</v>
      </c>
      <c r="B452" s="26" t="s">
        <v>152</v>
      </c>
      <c r="C452" s="38">
        <v>1019</v>
      </c>
      <c r="D452" s="38">
        <v>1090</v>
      </c>
      <c r="E452" s="38">
        <v>803</v>
      </c>
      <c r="F452" s="38">
        <v>840</v>
      </c>
      <c r="G452" s="38">
        <v>1017</v>
      </c>
      <c r="H452" s="38">
        <v>1015</v>
      </c>
      <c r="I452" s="38">
        <v>1004</v>
      </c>
      <c r="J452" s="38">
        <v>450</v>
      </c>
      <c r="K452" s="38">
        <v>594</v>
      </c>
      <c r="L452" s="38">
        <v>500</v>
      </c>
      <c r="M452" s="38">
        <v>402</v>
      </c>
      <c r="N452" s="38">
        <v>575</v>
      </c>
      <c r="O452" s="38">
        <v>255</v>
      </c>
      <c r="P452" s="38">
        <v>500</v>
      </c>
      <c r="Q452" s="38">
        <v>462</v>
      </c>
      <c r="R452" s="38">
        <v>500</v>
      </c>
      <c r="S452" s="38">
        <v>384</v>
      </c>
      <c r="T452" s="38">
        <v>500</v>
      </c>
      <c r="U452" s="38">
        <v>45</v>
      </c>
      <c r="V452" s="38">
        <v>500</v>
      </c>
      <c r="W452" s="38">
        <v>433</v>
      </c>
      <c r="X452" s="38">
        <v>560</v>
      </c>
      <c r="Y452" s="38">
        <v>402</v>
      </c>
      <c r="Z452" s="38">
        <v>560</v>
      </c>
      <c r="AA452" s="157">
        <v>560</v>
      </c>
      <c r="AB452" s="157">
        <v>1500</v>
      </c>
      <c r="AC452" s="16">
        <f t="shared" si="227"/>
        <v>940</v>
      </c>
      <c r="AD452" s="31">
        <f t="shared" si="228"/>
        <v>1.6785714285714286</v>
      </c>
    </row>
    <row r="453" spans="1:30" ht="12" customHeight="1">
      <c r="A453" s="25">
        <v>2010</v>
      </c>
      <c r="B453" s="26" t="s">
        <v>428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157">
        <v>0</v>
      </c>
      <c r="AB453" s="157">
        <v>7500</v>
      </c>
      <c r="AC453" s="16">
        <f>SUM(AB453-Z453)</f>
        <v>7500</v>
      </c>
      <c r="AD453" s="31">
        <v>1</v>
      </c>
    </row>
    <row r="454" spans="1:30" ht="12" customHeight="1">
      <c r="A454" s="25">
        <v>2062</v>
      </c>
      <c r="B454" s="26" t="s">
        <v>117</v>
      </c>
      <c r="C454" s="38">
        <v>165</v>
      </c>
      <c r="D454" s="38">
        <v>150</v>
      </c>
      <c r="E454" s="38">
        <v>154</v>
      </c>
      <c r="F454" s="38">
        <v>150</v>
      </c>
      <c r="G454" s="38">
        <v>148</v>
      </c>
      <c r="H454" s="38">
        <v>150</v>
      </c>
      <c r="I454" s="38">
        <v>69</v>
      </c>
      <c r="J454" s="38">
        <v>150</v>
      </c>
      <c r="K454" s="38">
        <v>150</v>
      </c>
      <c r="L454" s="38">
        <v>150</v>
      </c>
      <c r="M454" s="38">
        <v>109</v>
      </c>
      <c r="N454" s="38">
        <v>150</v>
      </c>
      <c r="O454" s="38">
        <v>100</v>
      </c>
      <c r="P454" s="38">
        <v>150</v>
      </c>
      <c r="Q454" s="38">
        <v>130</v>
      </c>
      <c r="R454" s="38">
        <v>150</v>
      </c>
      <c r="S454" s="38">
        <v>115</v>
      </c>
      <c r="T454" s="38">
        <v>150</v>
      </c>
      <c r="U454" s="38">
        <v>75</v>
      </c>
      <c r="V454" s="38">
        <v>150</v>
      </c>
      <c r="W454" s="38">
        <v>210</v>
      </c>
      <c r="X454" s="38">
        <v>150</v>
      </c>
      <c r="Y454" s="38">
        <v>75</v>
      </c>
      <c r="Z454" s="38">
        <v>150</v>
      </c>
      <c r="AA454" s="157">
        <v>150</v>
      </c>
      <c r="AB454" s="157">
        <v>150</v>
      </c>
      <c r="AC454" s="16">
        <f t="shared" si="227"/>
        <v>0</v>
      </c>
      <c r="AD454" s="31">
        <f t="shared" si="228"/>
        <v>0</v>
      </c>
    </row>
    <row r="455" spans="1:30" ht="12" customHeight="1">
      <c r="A455" s="25">
        <v>2072</v>
      </c>
      <c r="B455" s="26" t="s">
        <v>197</v>
      </c>
      <c r="C455" s="38">
        <v>116</v>
      </c>
      <c r="D455" s="38">
        <v>150</v>
      </c>
      <c r="E455" s="38">
        <v>177</v>
      </c>
      <c r="F455" s="38">
        <v>150</v>
      </c>
      <c r="G455" s="38">
        <v>0</v>
      </c>
      <c r="H455" s="38">
        <v>150</v>
      </c>
      <c r="I455" s="38">
        <v>111</v>
      </c>
      <c r="J455" s="38">
        <v>150</v>
      </c>
      <c r="K455" s="38">
        <v>0</v>
      </c>
      <c r="L455" s="38">
        <v>150</v>
      </c>
      <c r="M455" s="38">
        <v>0</v>
      </c>
      <c r="N455" s="38">
        <v>150</v>
      </c>
      <c r="O455" s="38">
        <v>89</v>
      </c>
      <c r="P455" s="38">
        <v>50</v>
      </c>
      <c r="Q455" s="38">
        <v>0</v>
      </c>
      <c r="R455" s="38">
        <v>50</v>
      </c>
      <c r="S455" s="38">
        <v>0</v>
      </c>
      <c r="T455" s="38">
        <v>50</v>
      </c>
      <c r="U455" s="38">
        <v>0</v>
      </c>
      <c r="V455" s="38">
        <v>50</v>
      </c>
      <c r="W455" s="38">
        <v>0</v>
      </c>
      <c r="X455" s="38">
        <v>50</v>
      </c>
      <c r="Y455" s="38">
        <v>0</v>
      </c>
      <c r="Z455" s="38">
        <v>50</v>
      </c>
      <c r="AA455" s="157">
        <v>50</v>
      </c>
      <c r="AB455" s="157">
        <v>50</v>
      </c>
      <c r="AC455" s="16">
        <f t="shared" si="227"/>
        <v>0</v>
      </c>
      <c r="AD455" s="31">
        <f t="shared" si="228"/>
        <v>0</v>
      </c>
    </row>
    <row r="456" spans="1:30" ht="12" customHeight="1">
      <c r="A456" s="25">
        <v>3001</v>
      </c>
      <c r="B456" s="26" t="s">
        <v>120</v>
      </c>
      <c r="C456" s="38">
        <v>4630</v>
      </c>
      <c r="D456" s="38">
        <v>3922</v>
      </c>
      <c r="E456" s="38">
        <v>3512</v>
      </c>
      <c r="F456" s="38">
        <v>3922</v>
      </c>
      <c r="G456" s="38">
        <v>4109</v>
      </c>
      <c r="H456" s="38">
        <v>3922</v>
      </c>
      <c r="I456" s="38">
        <v>3860</v>
      </c>
      <c r="J456" s="38">
        <v>3600</v>
      </c>
      <c r="K456" s="38">
        <v>3692</v>
      </c>
      <c r="L456" s="38">
        <v>3600</v>
      </c>
      <c r="M456" s="38">
        <v>3775</v>
      </c>
      <c r="N456" s="38">
        <v>3600</v>
      </c>
      <c r="O456" s="38">
        <v>3947</v>
      </c>
      <c r="P456" s="38">
        <v>4000</v>
      </c>
      <c r="Q456" s="38">
        <v>4173</v>
      </c>
      <c r="R456" s="38">
        <v>4250</v>
      </c>
      <c r="S456" s="38">
        <v>4039</v>
      </c>
      <c r="T456" s="38">
        <v>4250</v>
      </c>
      <c r="U456" s="38">
        <v>4489</v>
      </c>
      <c r="V456" s="38">
        <v>4250</v>
      </c>
      <c r="W456" s="38">
        <v>3961</v>
      </c>
      <c r="X456" s="38">
        <v>11750</v>
      </c>
      <c r="Y456" s="38">
        <v>4369</v>
      </c>
      <c r="Z456" s="38">
        <v>11750</v>
      </c>
      <c r="AA456" s="157">
        <v>11750</v>
      </c>
      <c r="AB456" s="157">
        <v>11750</v>
      </c>
      <c r="AC456" s="16">
        <f t="shared" si="227"/>
        <v>0</v>
      </c>
      <c r="AD456" s="31">
        <f t="shared" si="228"/>
        <v>0</v>
      </c>
    </row>
    <row r="457" spans="1:30" ht="12" customHeight="1">
      <c r="A457" s="25">
        <v>3006</v>
      </c>
      <c r="B457" s="26" t="s">
        <v>148</v>
      </c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157">
        <v>0</v>
      </c>
      <c r="AB457" s="157">
        <v>3000</v>
      </c>
      <c r="AC457" s="16">
        <f>SUM(AB457-Z457)</f>
        <v>3000</v>
      </c>
      <c r="AD457" s="31">
        <v>1</v>
      </c>
    </row>
    <row r="458" spans="1:30" ht="12" customHeight="1">
      <c r="A458" s="25">
        <v>3020</v>
      </c>
      <c r="B458" s="26" t="s">
        <v>245</v>
      </c>
      <c r="C458" s="38">
        <v>32356</v>
      </c>
      <c r="D458" s="38">
        <v>32462</v>
      </c>
      <c r="E458" s="38">
        <v>31053</v>
      </c>
      <c r="F458" s="38">
        <v>32836</v>
      </c>
      <c r="G458" s="38">
        <v>32213</v>
      </c>
      <c r="H458" s="38">
        <v>33484</v>
      </c>
      <c r="I458" s="38">
        <v>32347</v>
      </c>
      <c r="J458" s="38">
        <v>32000</v>
      </c>
      <c r="K458" s="38">
        <v>31578</v>
      </c>
      <c r="L458" s="38">
        <v>32655</v>
      </c>
      <c r="M458" s="38">
        <v>32078</v>
      </c>
      <c r="N458" s="38">
        <v>31400</v>
      </c>
      <c r="O458" s="38">
        <v>30434</v>
      </c>
      <c r="P458" s="38">
        <v>31225</v>
      </c>
      <c r="Q458" s="38">
        <v>31162</v>
      </c>
      <c r="R458" s="38">
        <v>31856.813759002514</v>
      </c>
      <c r="S458" s="38">
        <v>31832</v>
      </c>
      <c r="T458" s="38">
        <v>31988</v>
      </c>
      <c r="U458" s="38">
        <v>32125</v>
      </c>
      <c r="V458" s="38">
        <v>31826</v>
      </c>
      <c r="W458" s="38">
        <v>31807</v>
      </c>
      <c r="X458" s="38">
        <v>39799</v>
      </c>
      <c r="Y458" s="38">
        <v>39701</v>
      </c>
      <c r="Z458" s="38">
        <v>39462</v>
      </c>
      <c r="AA458" s="157">
        <v>39462</v>
      </c>
      <c r="AB458" s="157">
        <v>39351</v>
      </c>
      <c r="AC458" s="16">
        <f t="shared" si="227"/>
        <v>-111</v>
      </c>
      <c r="AD458" s="31">
        <f t="shared" si="228"/>
        <v>-0.002812832598449141</v>
      </c>
    </row>
    <row r="459" spans="1:30" ht="12" customHeight="1">
      <c r="A459" s="25">
        <v>3022</v>
      </c>
      <c r="B459" s="26" t="s">
        <v>246</v>
      </c>
      <c r="C459" s="38">
        <v>1811</v>
      </c>
      <c r="D459" s="38">
        <v>2640</v>
      </c>
      <c r="E459" s="38">
        <v>2214</v>
      </c>
      <c r="F459" s="38">
        <v>2640</v>
      </c>
      <c r="G459" s="38">
        <v>2517</v>
      </c>
      <c r="H459" s="38">
        <v>2640</v>
      </c>
      <c r="I459" s="38">
        <v>2556</v>
      </c>
      <c r="J459" s="38">
        <v>2500</v>
      </c>
      <c r="K459" s="38">
        <v>2441</v>
      </c>
      <c r="L459" s="38">
        <v>2500</v>
      </c>
      <c r="M459" s="38">
        <v>2499</v>
      </c>
      <c r="N459" s="38">
        <v>5000</v>
      </c>
      <c r="O459" s="38">
        <v>4544</v>
      </c>
      <c r="P459" s="38">
        <v>5000</v>
      </c>
      <c r="Q459" s="38">
        <v>4855</v>
      </c>
      <c r="R459" s="38">
        <v>5000</v>
      </c>
      <c r="S459" s="38">
        <v>4986</v>
      </c>
      <c r="T459" s="38">
        <v>5000</v>
      </c>
      <c r="U459" s="38">
        <v>4963</v>
      </c>
      <c r="V459" s="38">
        <v>5000</v>
      </c>
      <c r="W459" s="38">
        <v>5056</v>
      </c>
      <c r="X459" s="38">
        <v>5000</v>
      </c>
      <c r="Y459" s="38">
        <v>4968</v>
      </c>
      <c r="Z459" s="38">
        <v>5450</v>
      </c>
      <c r="AA459" s="157">
        <v>5450</v>
      </c>
      <c r="AB459" s="157">
        <v>6450</v>
      </c>
      <c r="AC459" s="16">
        <f t="shared" si="227"/>
        <v>1000</v>
      </c>
      <c r="AD459" s="31">
        <f t="shared" si="228"/>
        <v>0.1834862385321101</v>
      </c>
    </row>
    <row r="460" spans="1:30" ht="12" customHeight="1">
      <c r="A460" s="25">
        <v>3100</v>
      </c>
      <c r="B460" s="26" t="s">
        <v>247</v>
      </c>
      <c r="C460" s="38">
        <v>4071</v>
      </c>
      <c r="D460" s="38">
        <v>8844</v>
      </c>
      <c r="E460" s="38">
        <v>2834</v>
      </c>
      <c r="F460" s="38">
        <v>8844</v>
      </c>
      <c r="G460" s="38">
        <v>5214</v>
      </c>
      <c r="H460" s="38">
        <v>4500</v>
      </c>
      <c r="I460" s="38">
        <v>3115</v>
      </c>
      <c r="J460" s="38">
        <v>3500</v>
      </c>
      <c r="K460" s="38">
        <v>3307</v>
      </c>
      <c r="L460" s="38">
        <v>4700</v>
      </c>
      <c r="M460" s="38">
        <v>4617</v>
      </c>
      <c r="N460" s="38">
        <v>4700</v>
      </c>
      <c r="O460" s="38">
        <v>3987</v>
      </c>
      <c r="P460" s="38">
        <v>4200</v>
      </c>
      <c r="Q460" s="38">
        <v>3254</v>
      </c>
      <c r="R460" s="38">
        <v>4200</v>
      </c>
      <c r="S460" s="38">
        <v>3915</v>
      </c>
      <c r="T460" s="38">
        <v>4200</v>
      </c>
      <c r="U460" s="38">
        <v>3801</v>
      </c>
      <c r="V460" s="38">
        <v>4200</v>
      </c>
      <c r="W460" s="38">
        <v>4360</v>
      </c>
      <c r="X460" s="38">
        <v>4200</v>
      </c>
      <c r="Y460" s="38">
        <v>4447</v>
      </c>
      <c r="Z460" s="38">
        <v>4550</v>
      </c>
      <c r="AA460" s="157">
        <v>4550</v>
      </c>
      <c r="AB460" s="157">
        <v>4800</v>
      </c>
      <c r="AC460" s="16">
        <f t="shared" si="227"/>
        <v>250</v>
      </c>
      <c r="AD460" s="31">
        <f t="shared" si="228"/>
        <v>0.054945054945054944</v>
      </c>
    </row>
    <row r="461" spans="1:30" ht="12" customHeight="1">
      <c r="A461" s="25">
        <v>4001</v>
      </c>
      <c r="B461" s="26" t="s">
        <v>126</v>
      </c>
      <c r="C461" s="38"/>
      <c r="D461" s="38"/>
      <c r="E461" s="38"/>
      <c r="F461" s="38"/>
      <c r="G461" s="38"/>
      <c r="H461" s="38"/>
      <c r="I461" s="38"/>
      <c r="J461" s="38"/>
      <c r="K461" s="38"/>
      <c r="L461" s="38">
        <v>500</v>
      </c>
      <c r="M461" s="38">
        <v>429</v>
      </c>
      <c r="N461" s="38">
        <v>500</v>
      </c>
      <c r="O461" s="38">
        <v>299</v>
      </c>
      <c r="P461" s="38">
        <v>500</v>
      </c>
      <c r="Q461" s="38">
        <v>1563</v>
      </c>
      <c r="R461" s="38">
        <v>500</v>
      </c>
      <c r="S461" s="38">
        <v>489</v>
      </c>
      <c r="T461" s="38">
        <v>500</v>
      </c>
      <c r="U461" s="38">
        <v>401</v>
      </c>
      <c r="V461" s="38">
        <v>500</v>
      </c>
      <c r="W461" s="38">
        <v>210</v>
      </c>
      <c r="X461" s="38">
        <v>500</v>
      </c>
      <c r="Y461" s="38">
        <v>0</v>
      </c>
      <c r="Z461" s="38">
        <v>500</v>
      </c>
      <c r="AA461" s="157">
        <v>500</v>
      </c>
      <c r="AB461" s="157">
        <v>1500</v>
      </c>
      <c r="AC461" s="16">
        <f t="shared" si="227"/>
        <v>1000</v>
      </c>
      <c r="AD461" s="31">
        <f t="shared" si="228"/>
        <v>2</v>
      </c>
    </row>
    <row r="462" spans="1:30" s="33" customFormat="1" ht="12" customHeight="1">
      <c r="A462" s="32"/>
      <c r="B462" s="26" t="s">
        <v>141</v>
      </c>
      <c r="C462" s="37">
        <f aca="true" t="shared" si="231" ref="C462:K462">SUM(C448:C460)</f>
        <v>47005</v>
      </c>
      <c r="D462" s="37">
        <f t="shared" si="231"/>
        <v>52098</v>
      </c>
      <c r="E462" s="37">
        <f t="shared" si="231"/>
        <v>43858</v>
      </c>
      <c r="F462" s="37">
        <f t="shared" si="231"/>
        <v>52797</v>
      </c>
      <c r="G462" s="37">
        <f t="shared" si="231"/>
        <v>48192</v>
      </c>
      <c r="H462" s="37">
        <f t="shared" si="231"/>
        <v>48836</v>
      </c>
      <c r="I462" s="37">
        <f t="shared" si="231"/>
        <v>45654</v>
      </c>
      <c r="J462" s="37">
        <f t="shared" si="231"/>
        <v>45400</v>
      </c>
      <c r="K462" s="37">
        <f t="shared" si="231"/>
        <v>44589</v>
      </c>
      <c r="L462" s="37">
        <f aca="true" t="shared" si="232" ref="L462:Y462">SUM(L448:L461)</f>
        <v>48005</v>
      </c>
      <c r="M462" s="37">
        <f t="shared" si="232"/>
        <v>46746</v>
      </c>
      <c r="N462" s="37">
        <f t="shared" si="232"/>
        <v>49325</v>
      </c>
      <c r="O462" s="37">
        <f t="shared" si="232"/>
        <v>46739</v>
      </c>
      <c r="P462" s="37">
        <f t="shared" si="232"/>
        <v>49675</v>
      </c>
      <c r="Q462" s="37">
        <f t="shared" si="232"/>
        <v>49437</v>
      </c>
      <c r="R462" s="37">
        <f t="shared" si="232"/>
        <v>50851.813759002514</v>
      </c>
      <c r="S462" s="37">
        <f t="shared" si="232"/>
        <v>50808</v>
      </c>
      <c r="T462" s="37">
        <f t="shared" si="232"/>
        <v>51073</v>
      </c>
      <c r="U462" s="37">
        <f t="shared" si="232"/>
        <v>49730</v>
      </c>
      <c r="V462" s="37">
        <f t="shared" si="232"/>
        <v>50935</v>
      </c>
      <c r="W462" s="37">
        <f t="shared" si="232"/>
        <v>49321</v>
      </c>
      <c r="X462" s="37">
        <f t="shared" si="232"/>
        <v>66498</v>
      </c>
      <c r="Y462" s="37">
        <f t="shared" si="232"/>
        <v>57778</v>
      </c>
      <c r="Z462" s="37">
        <f>SUM(Z448:Z461)</f>
        <v>67807</v>
      </c>
      <c r="AA462" s="37">
        <f>SUM(AA448:AA461)</f>
        <v>67807</v>
      </c>
      <c r="AB462" s="37">
        <f>SUM(AB448:AB461)</f>
        <v>84176</v>
      </c>
      <c r="AC462" s="21">
        <f t="shared" si="227"/>
        <v>16369</v>
      </c>
      <c r="AD462" s="34">
        <f t="shared" si="228"/>
        <v>0.24140575456811245</v>
      </c>
    </row>
    <row r="463" spans="1:30" s="33" customFormat="1" ht="12" customHeight="1">
      <c r="A463" s="32">
        <v>510</v>
      </c>
      <c r="B463" s="26" t="s">
        <v>74</v>
      </c>
      <c r="C463" s="4">
        <f aca="true" t="shared" si="233" ref="C463:Y463">SUM(C462+C447)</f>
        <v>273309</v>
      </c>
      <c r="D463" s="4">
        <f t="shared" si="233"/>
        <v>285725</v>
      </c>
      <c r="E463" s="4">
        <f t="shared" si="233"/>
        <v>284393</v>
      </c>
      <c r="F463" s="4">
        <f t="shared" si="233"/>
        <v>317599</v>
      </c>
      <c r="G463" s="4">
        <f t="shared" si="233"/>
        <v>319374</v>
      </c>
      <c r="H463" s="4">
        <f t="shared" si="233"/>
        <v>325217</v>
      </c>
      <c r="I463" s="4">
        <f t="shared" si="233"/>
        <v>318312</v>
      </c>
      <c r="J463" s="4">
        <f t="shared" si="233"/>
        <v>333985</v>
      </c>
      <c r="K463" s="4">
        <f t="shared" si="233"/>
        <v>338053</v>
      </c>
      <c r="L463" s="4">
        <f t="shared" si="233"/>
        <v>345130</v>
      </c>
      <c r="M463" s="4">
        <f t="shared" si="233"/>
        <v>337324</v>
      </c>
      <c r="N463" s="4">
        <f t="shared" si="233"/>
        <v>364300.288</v>
      </c>
      <c r="O463" s="4">
        <f t="shared" si="233"/>
        <v>369030</v>
      </c>
      <c r="P463" s="4">
        <f t="shared" si="233"/>
        <v>392806</v>
      </c>
      <c r="Q463" s="4">
        <f t="shared" si="233"/>
        <v>391936</v>
      </c>
      <c r="R463" s="4">
        <f t="shared" si="233"/>
        <v>409868.8137590025</v>
      </c>
      <c r="S463" s="4">
        <f t="shared" si="233"/>
        <v>407191</v>
      </c>
      <c r="T463" s="4">
        <f t="shared" si="233"/>
        <v>425469</v>
      </c>
      <c r="U463" s="4">
        <f t="shared" si="233"/>
        <v>423064</v>
      </c>
      <c r="V463" s="4">
        <f t="shared" si="233"/>
        <v>431196</v>
      </c>
      <c r="W463" s="4">
        <f t="shared" si="233"/>
        <v>429759</v>
      </c>
      <c r="X463" s="4">
        <f t="shared" si="233"/>
        <v>448373</v>
      </c>
      <c r="Y463" s="4">
        <f t="shared" si="233"/>
        <v>428623</v>
      </c>
      <c r="Z463" s="4">
        <f>SUM(Z462+Z447)</f>
        <v>457150</v>
      </c>
      <c r="AA463" s="4">
        <f>SUM(AA462+AA447)</f>
        <v>461026</v>
      </c>
      <c r="AB463" s="4">
        <f>SUM(AB462+AB447)</f>
        <v>512916</v>
      </c>
      <c r="AC463" s="21">
        <f t="shared" si="227"/>
        <v>55766</v>
      </c>
      <c r="AD463" s="34">
        <f>SUM(AC463/Z463)</f>
        <v>0.12198621896532867</v>
      </c>
    </row>
    <row r="464" spans="1:30" ht="12" customHeight="1">
      <c r="A464" s="32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28">
        <f>SUM(Z464-X464)</f>
        <v>0</v>
      </c>
      <c r="AD464" s="31"/>
    </row>
    <row r="465" spans="1:30" ht="12" customHeight="1">
      <c r="A465" s="3">
        <v>520</v>
      </c>
      <c r="B465" s="30" t="s">
        <v>58</v>
      </c>
      <c r="C465" s="3" t="s">
        <v>1</v>
      </c>
      <c r="D465" s="6" t="s">
        <v>2</v>
      </c>
      <c r="E465" s="6" t="s">
        <v>1</v>
      </c>
      <c r="F465" s="6" t="s">
        <v>2</v>
      </c>
      <c r="G465" s="6" t="s">
        <v>1</v>
      </c>
      <c r="H465" s="6" t="s">
        <v>2</v>
      </c>
      <c r="I465" s="6" t="s">
        <v>1</v>
      </c>
      <c r="J465" s="6" t="s">
        <v>2</v>
      </c>
      <c r="K465" s="6" t="s">
        <v>1</v>
      </c>
      <c r="L465" s="6" t="s">
        <v>2</v>
      </c>
      <c r="M465" s="6" t="s">
        <v>1</v>
      </c>
      <c r="N465" s="6" t="s">
        <v>2</v>
      </c>
      <c r="O465" s="6" t="s">
        <v>1</v>
      </c>
      <c r="P465" s="6" t="s">
        <v>2</v>
      </c>
      <c r="Q465" s="6" t="s">
        <v>42</v>
      </c>
      <c r="R465" s="6" t="s">
        <v>2</v>
      </c>
      <c r="S465" s="6" t="s">
        <v>1</v>
      </c>
      <c r="T465" s="6" t="s">
        <v>2</v>
      </c>
      <c r="U465" s="6" t="s">
        <v>42</v>
      </c>
      <c r="V465" s="6" t="s">
        <v>2</v>
      </c>
      <c r="W465" s="6" t="s">
        <v>1</v>
      </c>
      <c r="X465" s="6" t="s">
        <v>2</v>
      </c>
      <c r="Y465" s="6" t="s">
        <v>1</v>
      </c>
      <c r="Z465" s="6" t="s">
        <v>2</v>
      </c>
      <c r="AA465" s="6" t="s">
        <v>43</v>
      </c>
      <c r="AB465" s="6" t="s">
        <v>2</v>
      </c>
      <c r="AC465" s="6" t="s">
        <v>3</v>
      </c>
      <c r="AD465" s="7" t="s">
        <v>4</v>
      </c>
    </row>
    <row r="466" spans="1:30" ht="12" customHeight="1">
      <c r="A466" s="3"/>
      <c r="B466" s="30"/>
      <c r="C466" s="3" t="s">
        <v>5</v>
      </c>
      <c r="D466" s="6" t="s">
        <v>6</v>
      </c>
      <c r="E466" s="6" t="s">
        <v>6</v>
      </c>
      <c r="F466" s="6" t="s">
        <v>7</v>
      </c>
      <c r="G466" s="6" t="s">
        <v>7</v>
      </c>
      <c r="H466" s="6" t="s">
        <v>8</v>
      </c>
      <c r="I466" s="6" t="s">
        <v>8</v>
      </c>
      <c r="J466" s="6" t="s">
        <v>9</v>
      </c>
      <c r="K466" s="6" t="s">
        <v>9</v>
      </c>
      <c r="L466" s="6" t="s">
        <v>10</v>
      </c>
      <c r="M466" s="6" t="s">
        <v>10</v>
      </c>
      <c r="N466" s="6" t="s">
        <v>44</v>
      </c>
      <c r="O466" s="6" t="s">
        <v>11</v>
      </c>
      <c r="P466" s="6" t="s">
        <v>45</v>
      </c>
      <c r="Q466" s="6" t="s">
        <v>45</v>
      </c>
      <c r="R466" s="6" t="s">
        <v>46</v>
      </c>
      <c r="S466" s="6" t="s">
        <v>13</v>
      </c>
      <c r="T466" s="6" t="s">
        <v>14</v>
      </c>
      <c r="U466" s="6" t="s">
        <v>14</v>
      </c>
      <c r="V466" s="6" t="s">
        <v>15</v>
      </c>
      <c r="W466" s="6" t="s">
        <v>15</v>
      </c>
      <c r="X466" s="6" t="s">
        <v>16</v>
      </c>
      <c r="Y466" s="6" t="s">
        <v>16</v>
      </c>
      <c r="Z466" s="6" t="s">
        <v>17</v>
      </c>
      <c r="AA466" s="6" t="s">
        <v>17</v>
      </c>
      <c r="AB466" s="6" t="s">
        <v>402</v>
      </c>
      <c r="AC466" s="6" t="s">
        <v>400</v>
      </c>
      <c r="AD466" s="7" t="s">
        <v>400</v>
      </c>
    </row>
    <row r="467" spans="1:30" s="33" customFormat="1" ht="12" customHeight="1">
      <c r="A467" s="25">
        <v>5050</v>
      </c>
      <c r="B467" s="26" t="s">
        <v>248</v>
      </c>
      <c r="C467" s="38">
        <v>450</v>
      </c>
      <c r="D467" s="38">
        <v>450</v>
      </c>
      <c r="E467" s="38">
        <v>450</v>
      </c>
      <c r="F467" s="38">
        <v>450</v>
      </c>
      <c r="G467" s="38">
        <v>450</v>
      </c>
      <c r="H467" s="38">
        <v>450</v>
      </c>
      <c r="I467" s="38">
        <v>450</v>
      </c>
      <c r="J467" s="38">
        <v>450</v>
      </c>
      <c r="K467" s="38">
        <v>450</v>
      </c>
      <c r="L467" s="38">
        <v>450</v>
      </c>
      <c r="M467" s="38">
        <v>450</v>
      </c>
      <c r="N467" s="38">
        <v>450</v>
      </c>
      <c r="O467" s="38">
        <v>450</v>
      </c>
      <c r="P467" s="38">
        <v>450</v>
      </c>
      <c r="Q467" s="38">
        <v>450</v>
      </c>
      <c r="R467" s="38">
        <v>450</v>
      </c>
      <c r="S467" s="38">
        <v>450</v>
      </c>
      <c r="T467" s="38">
        <v>450</v>
      </c>
      <c r="U467" s="38">
        <v>450</v>
      </c>
      <c r="V467" s="38">
        <v>450</v>
      </c>
      <c r="W467" s="38">
        <v>0</v>
      </c>
      <c r="X467" s="38">
        <v>450</v>
      </c>
      <c r="Y467" s="38">
        <v>450</v>
      </c>
      <c r="Z467" s="38">
        <v>450</v>
      </c>
      <c r="AA467" s="38">
        <v>450</v>
      </c>
      <c r="AB467" s="38">
        <v>500</v>
      </c>
      <c r="AC467" s="16">
        <f>SUM(AB467-Z467)</f>
        <v>50</v>
      </c>
      <c r="AD467" s="31">
        <f>SUM(AC467/Z467)</f>
        <v>0.1111111111111111</v>
      </c>
    </row>
    <row r="468" spans="1:30" s="33" customFormat="1" ht="12" customHeight="1">
      <c r="A468" s="25">
        <v>5052</v>
      </c>
      <c r="B468" s="26" t="s">
        <v>409</v>
      </c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>
        <v>5000</v>
      </c>
      <c r="AC468" s="16">
        <v>5000</v>
      </c>
      <c r="AD468" s="31">
        <v>1</v>
      </c>
    </row>
    <row r="469" spans="1:30" ht="12" customHeight="1">
      <c r="A469" s="25">
        <v>5053</v>
      </c>
      <c r="B469" s="26" t="s">
        <v>249</v>
      </c>
      <c r="C469" s="38">
        <v>14190</v>
      </c>
      <c r="D469" s="38">
        <v>12500</v>
      </c>
      <c r="E469" s="38">
        <v>12500</v>
      </c>
      <c r="F469" s="38">
        <v>6500</v>
      </c>
      <c r="G469" s="38">
        <v>10426</v>
      </c>
      <c r="H469" s="38">
        <v>6500</v>
      </c>
      <c r="I469" s="38">
        <v>5478</v>
      </c>
      <c r="J469" s="38">
        <v>0</v>
      </c>
      <c r="K469" s="38">
        <v>1335</v>
      </c>
      <c r="L469" s="38">
        <v>0</v>
      </c>
      <c r="M469" s="38">
        <v>9626</v>
      </c>
      <c r="N469" s="38">
        <v>10000</v>
      </c>
      <c r="O469" s="38">
        <v>4943</v>
      </c>
      <c r="P469" s="38">
        <v>10000</v>
      </c>
      <c r="Q469" s="38">
        <v>10969</v>
      </c>
      <c r="R469" s="38">
        <v>10000</v>
      </c>
      <c r="S469" s="38">
        <v>14594</v>
      </c>
      <c r="T469" s="38">
        <v>7500</v>
      </c>
      <c r="U469" s="38">
        <v>4307</v>
      </c>
      <c r="V469" s="38">
        <v>0</v>
      </c>
      <c r="W469" s="38">
        <v>3478</v>
      </c>
      <c r="X469" s="38">
        <v>5000</v>
      </c>
      <c r="Y469" s="38">
        <v>5472</v>
      </c>
      <c r="Z469" s="38">
        <v>5000</v>
      </c>
      <c r="AA469" s="38">
        <v>5000</v>
      </c>
      <c r="AB469" s="38">
        <v>5000</v>
      </c>
      <c r="AC469" s="16">
        <f>SUM(AB469-Z469)</f>
        <v>0</v>
      </c>
      <c r="AD469" s="31">
        <f>SUM(AC469/Z469)</f>
        <v>0</v>
      </c>
    </row>
    <row r="470" spans="1:30" s="33" customFormat="1" ht="12" customHeight="1">
      <c r="A470" s="32">
        <v>520</v>
      </c>
      <c r="B470" s="26" t="s">
        <v>58</v>
      </c>
      <c r="C470" s="37">
        <f aca="true" t="shared" si="234" ref="C470:Z470">SUM(C467:C469)</f>
        <v>14640</v>
      </c>
      <c r="D470" s="37">
        <f t="shared" si="234"/>
        <v>12950</v>
      </c>
      <c r="E470" s="37">
        <f t="shared" si="234"/>
        <v>12950</v>
      </c>
      <c r="F470" s="37">
        <f t="shared" si="234"/>
        <v>6950</v>
      </c>
      <c r="G470" s="37">
        <f t="shared" si="234"/>
        <v>10876</v>
      </c>
      <c r="H470" s="37">
        <f t="shared" si="234"/>
        <v>6950</v>
      </c>
      <c r="I470" s="37">
        <f t="shared" si="234"/>
        <v>5928</v>
      </c>
      <c r="J470" s="37">
        <f t="shared" si="234"/>
        <v>450</v>
      </c>
      <c r="K470" s="37">
        <f t="shared" si="234"/>
        <v>1785</v>
      </c>
      <c r="L470" s="37">
        <f t="shared" si="234"/>
        <v>450</v>
      </c>
      <c r="M470" s="37">
        <f t="shared" si="234"/>
        <v>10076</v>
      </c>
      <c r="N470" s="37">
        <f t="shared" si="234"/>
        <v>10450</v>
      </c>
      <c r="O470" s="37">
        <f t="shared" si="234"/>
        <v>5393</v>
      </c>
      <c r="P470" s="37">
        <f t="shared" si="234"/>
        <v>10450</v>
      </c>
      <c r="Q470" s="37">
        <f t="shared" si="234"/>
        <v>11419</v>
      </c>
      <c r="R470" s="37">
        <f t="shared" si="234"/>
        <v>10450</v>
      </c>
      <c r="S470" s="37">
        <f t="shared" si="234"/>
        <v>15044</v>
      </c>
      <c r="T470" s="37">
        <f t="shared" si="234"/>
        <v>7950</v>
      </c>
      <c r="U470" s="37">
        <f t="shared" si="234"/>
        <v>4757</v>
      </c>
      <c r="V470" s="37">
        <f t="shared" si="234"/>
        <v>450</v>
      </c>
      <c r="W470" s="37">
        <f t="shared" si="234"/>
        <v>3478</v>
      </c>
      <c r="X470" s="37">
        <f t="shared" si="234"/>
        <v>5450</v>
      </c>
      <c r="Y470" s="37">
        <f t="shared" si="234"/>
        <v>5922</v>
      </c>
      <c r="Z470" s="37">
        <f t="shared" si="234"/>
        <v>5450</v>
      </c>
      <c r="AA470" s="37">
        <f>SUM(AA467:AA469)</f>
        <v>5450</v>
      </c>
      <c r="AB470" s="37">
        <f>SUM(AB467:AB469)</f>
        <v>10500</v>
      </c>
      <c r="AC470" s="21">
        <f>SUM(AB470-Z470)</f>
        <v>5050</v>
      </c>
      <c r="AD470" s="34">
        <f>SUM(AC470/Z470)</f>
        <v>0.926605504587156</v>
      </c>
    </row>
    <row r="471" spans="1:30" ht="12" customHeight="1">
      <c r="A471" s="3">
        <v>530</v>
      </c>
      <c r="B471" s="30" t="s">
        <v>53</v>
      </c>
      <c r="C471" s="3" t="s">
        <v>1</v>
      </c>
      <c r="D471" s="6" t="s">
        <v>2</v>
      </c>
      <c r="E471" s="6" t="s">
        <v>1</v>
      </c>
      <c r="F471" s="6" t="s">
        <v>2</v>
      </c>
      <c r="G471" s="6" t="s">
        <v>1</v>
      </c>
      <c r="H471" s="6" t="s">
        <v>2</v>
      </c>
      <c r="I471" s="6" t="s">
        <v>1</v>
      </c>
      <c r="J471" s="6" t="s">
        <v>2</v>
      </c>
      <c r="K471" s="6" t="s">
        <v>1</v>
      </c>
      <c r="L471" s="6" t="s">
        <v>2</v>
      </c>
      <c r="M471" s="6" t="s">
        <v>1</v>
      </c>
      <c r="N471" s="6" t="s">
        <v>2</v>
      </c>
      <c r="O471" s="6" t="s">
        <v>1</v>
      </c>
      <c r="P471" s="6" t="s">
        <v>2</v>
      </c>
      <c r="Q471" s="6" t="s">
        <v>42</v>
      </c>
      <c r="R471" s="6" t="s">
        <v>2</v>
      </c>
      <c r="S471" s="6" t="s">
        <v>1</v>
      </c>
      <c r="T471" s="6" t="s">
        <v>2</v>
      </c>
      <c r="U471" s="6" t="s">
        <v>42</v>
      </c>
      <c r="V471" s="6" t="s">
        <v>2</v>
      </c>
      <c r="W471" s="6" t="s">
        <v>1</v>
      </c>
      <c r="X471" s="6" t="s">
        <v>2</v>
      </c>
      <c r="Y471" s="6" t="s">
        <v>1</v>
      </c>
      <c r="Z471" s="6" t="s">
        <v>2</v>
      </c>
      <c r="AA471" s="6" t="s">
        <v>43</v>
      </c>
      <c r="AB471" s="6" t="s">
        <v>2</v>
      </c>
      <c r="AC471" s="6" t="s">
        <v>3</v>
      </c>
      <c r="AD471" s="7" t="s">
        <v>4</v>
      </c>
    </row>
    <row r="472" spans="1:30" ht="12" customHeight="1">
      <c r="A472" s="3"/>
      <c r="B472" s="30"/>
      <c r="C472" s="3" t="s">
        <v>5</v>
      </c>
      <c r="D472" s="6" t="s">
        <v>6</v>
      </c>
      <c r="E472" s="6" t="s">
        <v>6</v>
      </c>
      <c r="F472" s="6" t="s">
        <v>7</v>
      </c>
      <c r="G472" s="6" t="s">
        <v>7</v>
      </c>
      <c r="H472" s="6" t="s">
        <v>8</v>
      </c>
      <c r="I472" s="6" t="s">
        <v>8</v>
      </c>
      <c r="J472" s="6" t="s">
        <v>9</v>
      </c>
      <c r="K472" s="6" t="s">
        <v>9</v>
      </c>
      <c r="L472" s="6" t="s">
        <v>10</v>
      </c>
      <c r="M472" s="6" t="s">
        <v>10</v>
      </c>
      <c r="N472" s="6" t="s">
        <v>44</v>
      </c>
      <c r="O472" s="6" t="s">
        <v>11</v>
      </c>
      <c r="P472" s="6" t="s">
        <v>45</v>
      </c>
      <c r="Q472" s="6" t="s">
        <v>45</v>
      </c>
      <c r="R472" s="6" t="s">
        <v>46</v>
      </c>
      <c r="S472" s="6" t="s">
        <v>13</v>
      </c>
      <c r="T472" s="6" t="s">
        <v>14</v>
      </c>
      <c r="U472" s="6" t="s">
        <v>14</v>
      </c>
      <c r="V472" s="6" t="s">
        <v>15</v>
      </c>
      <c r="W472" s="6" t="s">
        <v>15</v>
      </c>
      <c r="X472" s="6" t="s">
        <v>16</v>
      </c>
      <c r="Y472" s="6" t="s">
        <v>16</v>
      </c>
      <c r="Z472" s="6" t="s">
        <v>17</v>
      </c>
      <c r="AA472" s="6" t="s">
        <v>17</v>
      </c>
      <c r="AB472" s="6" t="s">
        <v>402</v>
      </c>
      <c r="AC472" s="6" t="s">
        <v>400</v>
      </c>
      <c r="AD472" s="7" t="s">
        <v>400</v>
      </c>
    </row>
    <row r="473" spans="1:30" ht="12" customHeight="1">
      <c r="A473" s="25">
        <v>1002</v>
      </c>
      <c r="B473" s="26" t="s">
        <v>250</v>
      </c>
      <c r="C473" s="38">
        <v>15303</v>
      </c>
      <c r="D473" s="38">
        <v>11720</v>
      </c>
      <c r="E473" s="38">
        <v>10000</v>
      </c>
      <c r="F473" s="38">
        <v>11720</v>
      </c>
      <c r="G473" s="38">
        <v>9093</v>
      </c>
      <c r="H473" s="38">
        <v>12072</v>
      </c>
      <c r="I473" s="38">
        <v>9641</v>
      </c>
      <c r="J473" s="38">
        <v>12435</v>
      </c>
      <c r="K473" s="38">
        <v>9139</v>
      </c>
      <c r="L473" s="38">
        <v>12932</v>
      </c>
      <c r="M473" s="38">
        <v>1987</v>
      </c>
      <c r="N473" s="38">
        <v>5800</v>
      </c>
      <c r="O473" s="38">
        <v>5614</v>
      </c>
      <c r="P473" s="38">
        <v>10000</v>
      </c>
      <c r="Q473" s="38">
        <v>4440</v>
      </c>
      <c r="R473" s="38">
        <v>10300</v>
      </c>
      <c r="S473" s="38">
        <v>4082</v>
      </c>
      <c r="T473" s="38">
        <v>10870</v>
      </c>
      <c r="U473" s="38">
        <v>4824</v>
      </c>
      <c r="V473" s="38">
        <v>7600</v>
      </c>
      <c r="W473" s="38">
        <v>5088</v>
      </c>
      <c r="X473" s="38">
        <v>6200</v>
      </c>
      <c r="Y473" s="38">
        <v>5447</v>
      </c>
      <c r="Z473" s="38">
        <v>6324</v>
      </c>
      <c r="AA473" s="38">
        <v>6324</v>
      </c>
      <c r="AB473" s="38">
        <v>6300</v>
      </c>
      <c r="AC473" s="16">
        <f aca="true" t="shared" si="235" ref="AC473:AC482">SUM(AB473-Z473)</f>
        <v>-24</v>
      </c>
      <c r="AD473" s="31">
        <f aca="true" t="shared" si="236" ref="AD473:AD482">SUM(AC473/Z473)</f>
        <v>-0.003795066413662239</v>
      </c>
    </row>
    <row r="474" spans="1:30" ht="12" customHeight="1">
      <c r="A474" s="25">
        <v>1002</v>
      </c>
      <c r="B474" s="26" t="s">
        <v>251</v>
      </c>
      <c r="C474" s="38"/>
      <c r="D474" s="38">
        <v>8320</v>
      </c>
      <c r="E474" s="38">
        <v>8320</v>
      </c>
      <c r="F474" s="38">
        <v>10400</v>
      </c>
      <c r="G474" s="38">
        <v>10400</v>
      </c>
      <c r="H474" s="38">
        <v>10920</v>
      </c>
      <c r="I474" s="38">
        <v>10910</v>
      </c>
      <c r="J474" s="38">
        <v>11247</v>
      </c>
      <c r="K474" s="38">
        <v>11535</v>
      </c>
      <c r="L474" s="38">
        <v>12480</v>
      </c>
      <c r="M474" s="38">
        <v>13931</v>
      </c>
      <c r="N474" s="38">
        <v>13728</v>
      </c>
      <c r="O474" s="38">
        <v>14208</v>
      </c>
      <c r="P474" s="38">
        <v>15000</v>
      </c>
      <c r="Q474" s="38">
        <v>15143</v>
      </c>
      <c r="R474" s="38">
        <v>16500</v>
      </c>
      <c r="S474" s="38">
        <v>16587</v>
      </c>
      <c r="T474" s="38">
        <v>18150</v>
      </c>
      <c r="U474" s="38">
        <v>18268</v>
      </c>
      <c r="V474" s="38">
        <v>20000</v>
      </c>
      <c r="W474" s="38">
        <v>19965</v>
      </c>
      <c r="X474" s="38">
        <v>22000</v>
      </c>
      <c r="Y474" s="38">
        <v>21154</v>
      </c>
      <c r="Z474" s="38">
        <v>24200</v>
      </c>
      <c r="AA474" s="38">
        <v>24200</v>
      </c>
      <c r="AB474" s="38">
        <v>26620</v>
      </c>
      <c r="AC474" s="16">
        <f t="shared" si="235"/>
        <v>2420</v>
      </c>
      <c r="AD474" s="31">
        <f t="shared" si="236"/>
        <v>0.1</v>
      </c>
    </row>
    <row r="475" spans="1:30" ht="12" customHeight="1">
      <c r="A475" s="25">
        <v>1020</v>
      </c>
      <c r="B475" s="26" t="s">
        <v>95</v>
      </c>
      <c r="C475" s="38">
        <v>1188</v>
      </c>
      <c r="D475" s="38">
        <v>1533</v>
      </c>
      <c r="E475" s="38">
        <v>1401</v>
      </c>
      <c r="F475" s="38">
        <v>1692</v>
      </c>
      <c r="G475" s="38">
        <v>1491</v>
      </c>
      <c r="H475" s="38">
        <v>1759</v>
      </c>
      <c r="I475" s="38">
        <v>1554</v>
      </c>
      <c r="J475" s="38">
        <v>1811</v>
      </c>
      <c r="K475" s="38">
        <v>1580</v>
      </c>
      <c r="L475" s="38">
        <v>1937</v>
      </c>
      <c r="M475" s="38">
        <v>1213</v>
      </c>
      <c r="N475" s="38">
        <v>1494</v>
      </c>
      <c r="O475" s="38">
        <v>1263</v>
      </c>
      <c r="P475" s="38">
        <v>1600</v>
      </c>
      <c r="Q475" s="38">
        <v>1502</v>
      </c>
      <c r="R475" s="38">
        <v>2050</v>
      </c>
      <c r="S475" s="38">
        <v>1607</v>
      </c>
      <c r="T475" s="38">
        <v>2220</v>
      </c>
      <c r="U475" s="38">
        <v>1740</v>
      </c>
      <c r="V475" s="38">
        <v>2115</v>
      </c>
      <c r="W475" s="38">
        <v>1955</v>
      </c>
      <c r="X475" s="38">
        <v>2180</v>
      </c>
      <c r="Y475" s="38">
        <v>2024</v>
      </c>
      <c r="Z475" s="38">
        <v>2335</v>
      </c>
      <c r="AA475" s="38">
        <v>2335</v>
      </c>
      <c r="AB475" s="38">
        <v>2518</v>
      </c>
      <c r="AC475" s="16">
        <f t="shared" si="235"/>
        <v>183</v>
      </c>
      <c r="AD475" s="31">
        <f t="shared" si="236"/>
        <v>0.07837259100642398</v>
      </c>
    </row>
    <row r="476" spans="1:30" s="33" customFormat="1" ht="12" customHeight="1">
      <c r="A476" s="32"/>
      <c r="B476" s="26" t="s">
        <v>133</v>
      </c>
      <c r="C476" s="37">
        <f aca="true" t="shared" si="237" ref="C476:Z476">SUM(C473:C475)</f>
        <v>16491</v>
      </c>
      <c r="D476" s="37">
        <f t="shared" si="237"/>
        <v>21573</v>
      </c>
      <c r="E476" s="37">
        <f t="shared" si="237"/>
        <v>19721</v>
      </c>
      <c r="F476" s="37">
        <f t="shared" si="237"/>
        <v>23812</v>
      </c>
      <c r="G476" s="37">
        <f>SUM(G473:G475)</f>
        <v>20984</v>
      </c>
      <c r="H476" s="37">
        <f t="shared" si="237"/>
        <v>24751</v>
      </c>
      <c r="I476" s="37">
        <f t="shared" si="237"/>
        <v>22105</v>
      </c>
      <c r="J476" s="37">
        <f t="shared" si="237"/>
        <v>25493</v>
      </c>
      <c r="K476" s="37">
        <f t="shared" si="237"/>
        <v>22254</v>
      </c>
      <c r="L476" s="37">
        <f t="shared" si="237"/>
        <v>27349</v>
      </c>
      <c r="M476" s="37">
        <f t="shared" si="237"/>
        <v>17131</v>
      </c>
      <c r="N476" s="37">
        <f t="shared" si="237"/>
        <v>21022</v>
      </c>
      <c r="O476" s="37">
        <f t="shared" si="237"/>
        <v>21085</v>
      </c>
      <c r="P476" s="37">
        <f t="shared" si="237"/>
        <v>26600</v>
      </c>
      <c r="Q476" s="37">
        <f t="shared" si="237"/>
        <v>21085</v>
      </c>
      <c r="R476" s="37">
        <f t="shared" si="237"/>
        <v>28850</v>
      </c>
      <c r="S476" s="37">
        <f t="shared" si="237"/>
        <v>22276</v>
      </c>
      <c r="T476" s="37">
        <f t="shared" si="237"/>
        <v>31240</v>
      </c>
      <c r="U476" s="37">
        <f t="shared" si="237"/>
        <v>24832</v>
      </c>
      <c r="V476" s="37">
        <f t="shared" si="237"/>
        <v>29715</v>
      </c>
      <c r="W476" s="37">
        <f t="shared" si="237"/>
        <v>27008</v>
      </c>
      <c r="X476" s="37">
        <f t="shared" si="237"/>
        <v>30380</v>
      </c>
      <c r="Y476" s="37">
        <f t="shared" si="237"/>
        <v>28625</v>
      </c>
      <c r="Z476" s="37">
        <f t="shared" si="237"/>
        <v>32859</v>
      </c>
      <c r="AA476" s="37">
        <f>SUM(AA473:AA475)</f>
        <v>32859</v>
      </c>
      <c r="AB476" s="37">
        <f>SUM(AB473:AB475)</f>
        <v>35438</v>
      </c>
      <c r="AC476" s="21">
        <f t="shared" si="235"/>
        <v>2579</v>
      </c>
      <c r="AD476" s="34">
        <f t="shared" si="236"/>
        <v>0.07848686813354028</v>
      </c>
    </row>
    <row r="477" spans="1:30" ht="12" customHeight="1">
      <c r="A477" s="25">
        <v>2004</v>
      </c>
      <c r="B477" s="26" t="s">
        <v>100</v>
      </c>
      <c r="C477" s="38">
        <v>5282</v>
      </c>
      <c r="D477" s="38">
        <v>4500</v>
      </c>
      <c r="E477" s="38">
        <v>4500</v>
      </c>
      <c r="F477" s="38">
        <v>4500</v>
      </c>
      <c r="G477" s="38">
        <v>4658</v>
      </c>
      <c r="H477" s="38">
        <v>4000</v>
      </c>
      <c r="I477" s="38">
        <v>6122</v>
      </c>
      <c r="J477" s="38">
        <v>4000</v>
      </c>
      <c r="K477" s="38">
        <v>10611</v>
      </c>
      <c r="L477" s="38">
        <v>3700</v>
      </c>
      <c r="M477" s="38">
        <v>12381</v>
      </c>
      <c r="N477" s="38">
        <v>8000</v>
      </c>
      <c r="O477" s="38">
        <v>6241</v>
      </c>
      <c r="P477" s="38">
        <v>9000</v>
      </c>
      <c r="Q477" s="38">
        <v>3855</v>
      </c>
      <c r="R477" s="38">
        <v>9000</v>
      </c>
      <c r="S477" s="38">
        <v>7406</v>
      </c>
      <c r="T477" s="38">
        <v>5000</v>
      </c>
      <c r="U477" s="38">
        <v>8039</v>
      </c>
      <c r="V477" s="38">
        <v>5000</v>
      </c>
      <c r="W477" s="38">
        <v>2466</v>
      </c>
      <c r="X477" s="38">
        <v>7000</v>
      </c>
      <c r="Y477" s="38">
        <v>2028</v>
      </c>
      <c r="Z477" s="38">
        <v>6890</v>
      </c>
      <c r="AA477" s="38">
        <v>6890</v>
      </c>
      <c r="AB477" s="38">
        <v>6890</v>
      </c>
      <c r="AC477" s="16">
        <f t="shared" si="235"/>
        <v>0</v>
      </c>
      <c r="AD477" s="31">
        <f t="shared" si="236"/>
        <v>0</v>
      </c>
    </row>
    <row r="478" spans="1:30" ht="12" customHeight="1">
      <c r="A478" s="25">
        <v>2034</v>
      </c>
      <c r="B478" s="26" t="s">
        <v>112</v>
      </c>
      <c r="C478" s="38">
        <v>539</v>
      </c>
      <c r="D478" s="38">
        <v>1500</v>
      </c>
      <c r="E478" s="38">
        <v>1300</v>
      </c>
      <c r="F478" s="38">
        <v>1300</v>
      </c>
      <c r="G478" s="38">
        <v>737</v>
      </c>
      <c r="H478" s="38">
        <v>1300</v>
      </c>
      <c r="I478" s="38">
        <v>150</v>
      </c>
      <c r="J478" s="38">
        <v>1300</v>
      </c>
      <c r="K478" s="38">
        <v>130</v>
      </c>
      <c r="L478" s="38">
        <v>1000</v>
      </c>
      <c r="M478" s="38">
        <v>382</v>
      </c>
      <c r="N478" s="38">
        <v>5000</v>
      </c>
      <c r="O478" s="38">
        <v>399</v>
      </c>
      <c r="P478" s="38">
        <v>4000</v>
      </c>
      <c r="Q478" s="38">
        <v>554</v>
      </c>
      <c r="R478" s="38">
        <v>4000</v>
      </c>
      <c r="S478" s="38">
        <v>0</v>
      </c>
      <c r="T478" s="38">
        <v>4000</v>
      </c>
      <c r="U478" s="38">
        <v>279</v>
      </c>
      <c r="V478" s="38">
        <v>4000</v>
      </c>
      <c r="W478" s="38">
        <v>125</v>
      </c>
      <c r="X478" s="38">
        <v>2000</v>
      </c>
      <c r="Y478" s="38">
        <v>50</v>
      </c>
      <c r="Z478" s="38">
        <v>4500</v>
      </c>
      <c r="AA478" s="38">
        <v>4500</v>
      </c>
      <c r="AB478" s="38">
        <v>4500</v>
      </c>
      <c r="AC478" s="16">
        <f t="shared" si="235"/>
        <v>0</v>
      </c>
      <c r="AD478" s="31">
        <f t="shared" si="236"/>
        <v>0</v>
      </c>
    </row>
    <row r="479" spans="1:30" ht="12" customHeight="1">
      <c r="A479" s="25">
        <v>3006</v>
      </c>
      <c r="B479" s="26" t="s">
        <v>148</v>
      </c>
      <c r="C479" s="38">
        <v>1173</v>
      </c>
      <c r="D479" s="38">
        <v>1400</v>
      </c>
      <c r="E479" s="38">
        <v>1400</v>
      </c>
      <c r="F479" s="38">
        <v>1400</v>
      </c>
      <c r="G479" s="38">
        <v>1087</v>
      </c>
      <c r="H479" s="38">
        <v>1400</v>
      </c>
      <c r="I479" s="38">
        <v>349</v>
      </c>
      <c r="J479" s="38">
        <v>1400</v>
      </c>
      <c r="K479" s="38">
        <v>99</v>
      </c>
      <c r="L479" s="38">
        <v>1000</v>
      </c>
      <c r="M479" s="38">
        <v>331</v>
      </c>
      <c r="N479" s="38">
        <v>1000</v>
      </c>
      <c r="O479" s="38">
        <v>81</v>
      </c>
      <c r="P479" s="38">
        <v>1000</v>
      </c>
      <c r="Q479" s="38">
        <v>354</v>
      </c>
      <c r="R479" s="38">
        <v>1000</v>
      </c>
      <c r="S479" s="38">
        <v>122</v>
      </c>
      <c r="T479" s="38">
        <v>1000</v>
      </c>
      <c r="U479" s="38">
        <v>50</v>
      </c>
      <c r="V479" s="38">
        <v>1000</v>
      </c>
      <c r="W479" s="38">
        <v>108</v>
      </c>
      <c r="X479" s="38">
        <v>200</v>
      </c>
      <c r="Y479" s="38">
        <v>135</v>
      </c>
      <c r="Z479" s="38">
        <v>200</v>
      </c>
      <c r="AA479" s="38">
        <v>200</v>
      </c>
      <c r="AB479" s="38">
        <v>200</v>
      </c>
      <c r="AC479" s="16">
        <f t="shared" si="235"/>
        <v>0</v>
      </c>
      <c r="AD479" s="31">
        <f t="shared" si="236"/>
        <v>0</v>
      </c>
    </row>
    <row r="480" spans="1:30" ht="12" customHeight="1">
      <c r="A480" s="25">
        <v>4001</v>
      </c>
      <c r="B480" s="26" t="s">
        <v>126</v>
      </c>
      <c r="C480" s="38">
        <v>2995</v>
      </c>
      <c r="D480" s="38">
        <v>1800</v>
      </c>
      <c r="E480" s="38">
        <v>1800</v>
      </c>
      <c r="F480" s="38">
        <v>1800</v>
      </c>
      <c r="G480" s="38">
        <v>1518</v>
      </c>
      <c r="H480" s="38">
        <v>1500</v>
      </c>
      <c r="I480" s="38">
        <v>0</v>
      </c>
      <c r="J480" s="38">
        <v>1500</v>
      </c>
      <c r="K480" s="38">
        <v>0</v>
      </c>
      <c r="L480" s="38">
        <v>750</v>
      </c>
      <c r="M480" s="38">
        <v>6383</v>
      </c>
      <c r="N480" s="38">
        <v>0</v>
      </c>
      <c r="O480" s="38">
        <v>6675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>
        <v>0</v>
      </c>
      <c r="V480" s="38">
        <v>0</v>
      </c>
      <c r="W480" s="38">
        <v>0</v>
      </c>
      <c r="X480" s="38">
        <v>0</v>
      </c>
      <c r="Y480" s="38">
        <v>0</v>
      </c>
      <c r="Z480" s="38">
        <v>0</v>
      </c>
      <c r="AA480" s="38">
        <v>0</v>
      </c>
      <c r="AB480" s="38">
        <v>0</v>
      </c>
      <c r="AC480" s="16">
        <f t="shared" si="235"/>
        <v>0</v>
      </c>
      <c r="AD480" s="31" t="s">
        <v>406</v>
      </c>
    </row>
    <row r="481" spans="1:30" s="33" customFormat="1" ht="12" customHeight="1">
      <c r="A481" s="32"/>
      <c r="B481" s="26" t="s">
        <v>141</v>
      </c>
      <c r="C481" s="37">
        <f aca="true" t="shared" si="238" ref="C481:Z481">SUM(C477:C480)</f>
        <v>9989</v>
      </c>
      <c r="D481" s="37">
        <f t="shared" si="238"/>
        <v>9200</v>
      </c>
      <c r="E481" s="37">
        <f t="shared" si="238"/>
        <v>9000</v>
      </c>
      <c r="F481" s="37">
        <f t="shared" si="238"/>
        <v>9000</v>
      </c>
      <c r="G481" s="37">
        <f>SUM(G477:G480)</f>
        <v>8000</v>
      </c>
      <c r="H481" s="37">
        <f t="shared" si="238"/>
        <v>8200</v>
      </c>
      <c r="I481" s="37">
        <f t="shared" si="238"/>
        <v>6621</v>
      </c>
      <c r="J481" s="37">
        <f t="shared" si="238"/>
        <v>8200</v>
      </c>
      <c r="K481" s="37">
        <f t="shared" si="238"/>
        <v>10840</v>
      </c>
      <c r="L481" s="37">
        <f t="shared" si="238"/>
        <v>6450</v>
      </c>
      <c r="M481" s="37">
        <f t="shared" si="238"/>
        <v>19477</v>
      </c>
      <c r="N481" s="37">
        <f t="shared" si="238"/>
        <v>14000</v>
      </c>
      <c r="O481" s="37">
        <f t="shared" si="238"/>
        <v>13396</v>
      </c>
      <c r="P481" s="37">
        <f t="shared" si="238"/>
        <v>14000</v>
      </c>
      <c r="Q481" s="37">
        <f t="shared" si="238"/>
        <v>4763</v>
      </c>
      <c r="R481" s="37">
        <f t="shared" si="238"/>
        <v>14000</v>
      </c>
      <c r="S481" s="37">
        <f t="shared" si="238"/>
        <v>7528</v>
      </c>
      <c r="T481" s="37">
        <f t="shared" si="238"/>
        <v>10000</v>
      </c>
      <c r="U481" s="37">
        <f t="shared" si="238"/>
        <v>8368</v>
      </c>
      <c r="V481" s="37">
        <f t="shared" si="238"/>
        <v>10000</v>
      </c>
      <c r="W481" s="37">
        <f t="shared" si="238"/>
        <v>2699</v>
      </c>
      <c r="X481" s="37">
        <f t="shared" si="238"/>
        <v>9200</v>
      </c>
      <c r="Y481" s="37">
        <f t="shared" si="238"/>
        <v>2213</v>
      </c>
      <c r="Z481" s="37">
        <f t="shared" si="238"/>
        <v>11590</v>
      </c>
      <c r="AA481" s="37">
        <f>SUM(AA477:AA480)</f>
        <v>11590</v>
      </c>
      <c r="AB481" s="37">
        <f>SUM(AB477:AB480)</f>
        <v>11590</v>
      </c>
      <c r="AC481" s="21">
        <f t="shared" si="235"/>
        <v>0</v>
      </c>
      <c r="AD481" s="34">
        <f t="shared" si="236"/>
        <v>0</v>
      </c>
    </row>
    <row r="482" spans="1:30" s="33" customFormat="1" ht="12" customHeight="1">
      <c r="A482" s="32">
        <v>530</v>
      </c>
      <c r="B482" s="26" t="s">
        <v>53</v>
      </c>
      <c r="C482" s="37">
        <f aca="true" t="shared" si="239" ref="C482:Z482">SUM(C476+C481)</f>
        <v>26480</v>
      </c>
      <c r="D482" s="37">
        <f t="shared" si="239"/>
        <v>30773</v>
      </c>
      <c r="E482" s="37">
        <f t="shared" si="239"/>
        <v>28721</v>
      </c>
      <c r="F482" s="37">
        <f t="shared" si="239"/>
        <v>32812</v>
      </c>
      <c r="G482" s="37">
        <f>SUM(G476+G481)</f>
        <v>28984</v>
      </c>
      <c r="H482" s="37">
        <f t="shared" si="239"/>
        <v>32951</v>
      </c>
      <c r="I482" s="37">
        <f t="shared" si="239"/>
        <v>28726</v>
      </c>
      <c r="J482" s="37">
        <f t="shared" si="239"/>
        <v>33693</v>
      </c>
      <c r="K482" s="37">
        <f t="shared" si="239"/>
        <v>33094</v>
      </c>
      <c r="L482" s="37">
        <f t="shared" si="239"/>
        <v>33799</v>
      </c>
      <c r="M482" s="37">
        <f t="shared" si="239"/>
        <v>36608</v>
      </c>
      <c r="N482" s="37">
        <f t="shared" si="239"/>
        <v>35022</v>
      </c>
      <c r="O482" s="37">
        <f t="shared" si="239"/>
        <v>34481</v>
      </c>
      <c r="P482" s="37">
        <f t="shared" si="239"/>
        <v>40600</v>
      </c>
      <c r="Q482" s="37">
        <f t="shared" si="239"/>
        <v>25848</v>
      </c>
      <c r="R482" s="37">
        <f t="shared" si="239"/>
        <v>42850</v>
      </c>
      <c r="S482" s="37">
        <f t="shared" si="239"/>
        <v>29804</v>
      </c>
      <c r="T482" s="37">
        <f t="shared" si="239"/>
        <v>41240</v>
      </c>
      <c r="U482" s="37">
        <f t="shared" si="239"/>
        <v>33200</v>
      </c>
      <c r="V482" s="37">
        <f t="shared" si="239"/>
        <v>39715</v>
      </c>
      <c r="W482" s="37">
        <f t="shared" si="239"/>
        <v>29707</v>
      </c>
      <c r="X482" s="37">
        <f t="shared" si="239"/>
        <v>39580</v>
      </c>
      <c r="Y482" s="37">
        <f t="shared" si="239"/>
        <v>30838</v>
      </c>
      <c r="Z482" s="37">
        <f t="shared" si="239"/>
        <v>44449</v>
      </c>
      <c r="AA482" s="37">
        <f>SUM(AA476+AA481)</f>
        <v>44449</v>
      </c>
      <c r="AB482" s="37">
        <f>SUM(AB476+AB481)</f>
        <v>47028</v>
      </c>
      <c r="AC482" s="21">
        <f t="shared" si="235"/>
        <v>2579</v>
      </c>
      <c r="AD482" s="34">
        <f t="shared" si="236"/>
        <v>0.05802155279083894</v>
      </c>
    </row>
    <row r="483" spans="1:30" ht="12" customHeight="1">
      <c r="A483" s="3">
        <v>600</v>
      </c>
      <c r="B483" s="30" t="s">
        <v>252</v>
      </c>
      <c r="C483" s="3" t="s">
        <v>1</v>
      </c>
      <c r="D483" s="6" t="s">
        <v>2</v>
      </c>
      <c r="E483" s="6" t="s">
        <v>1</v>
      </c>
      <c r="F483" s="6" t="s">
        <v>2</v>
      </c>
      <c r="G483" s="6" t="s">
        <v>1</v>
      </c>
      <c r="H483" s="6" t="s">
        <v>2</v>
      </c>
      <c r="I483" s="6" t="s">
        <v>1</v>
      </c>
      <c r="J483" s="6" t="s">
        <v>2</v>
      </c>
      <c r="K483" s="6" t="s">
        <v>1</v>
      </c>
      <c r="L483" s="6" t="s">
        <v>2</v>
      </c>
      <c r="M483" s="6" t="s">
        <v>1</v>
      </c>
      <c r="N483" s="6" t="s">
        <v>2</v>
      </c>
      <c r="O483" s="6" t="s">
        <v>1</v>
      </c>
      <c r="P483" s="6" t="s">
        <v>2</v>
      </c>
      <c r="Q483" s="6" t="s">
        <v>42</v>
      </c>
      <c r="R483" s="6" t="s">
        <v>2</v>
      </c>
      <c r="S483" s="6" t="s">
        <v>1</v>
      </c>
      <c r="T483" s="6" t="s">
        <v>2</v>
      </c>
      <c r="U483" s="6" t="s">
        <v>42</v>
      </c>
      <c r="V483" s="6" t="s">
        <v>2</v>
      </c>
      <c r="W483" s="6" t="s">
        <v>1</v>
      </c>
      <c r="X483" s="6" t="s">
        <v>2</v>
      </c>
      <c r="Y483" s="6" t="s">
        <v>1</v>
      </c>
      <c r="Z483" s="6" t="s">
        <v>2</v>
      </c>
      <c r="AA483" s="6" t="s">
        <v>43</v>
      </c>
      <c r="AB483" s="6" t="s">
        <v>2</v>
      </c>
      <c r="AC483" s="6" t="s">
        <v>3</v>
      </c>
      <c r="AD483" s="7" t="s">
        <v>4</v>
      </c>
    </row>
    <row r="484" spans="1:30" ht="12" customHeight="1">
      <c r="A484" s="3"/>
      <c r="B484" s="30"/>
      <c r="C484" s="3" t="s">
        <v>5</v>
      </c>
      <c r="D484" s="6" t="s">
        <v>6</v>
      </c>
      <c r="E484" s="6" t="s">
        <v>6</v>
      </c>
      <c r="F484" s="6" t="s">
        <v>7</v>
      </c>
      <c r="G484" s="6" t="s">
        <v>7</v>
      </c>
      <c r="H484" s="6" t="s">
        <v>8</v>
      </c>
      <c r="I484" s="6" t="s">
        <v>8</v>
      </c>
      <c r="J484" s="6" t="s">
        <v>9</v>
      </c>
      <c r="K484" s="6" t="s">
        <v>9</v>
      </c>
      <c r="L484" s="6" t="s">
        <v>10</v>
      </c>
      <c r="M484" s="6" t="s">
        <v>10</v>
      </c>
      <c r="N484" s="6" t="s">
        <v>44</v>
      </c>
      <c r="O484" s="6" t="s">
        <v>11</v>
      </c>
      <c r="P484" s="6" t="s">
        <v>45</v>
      </c>
      <c r="Q484" s="6" t="s">
        <v>45</v>
      </c>
      <c r="R484" s="6" t="s">
        <v>46</v>
      </c>
      <c r="S484" s="6" t="s">
        <v>13</v>
      </c>
      <c r="T484" s="6" t="s">
        <v>14</v>
      </c>
      <c r="U484" s="6" t="s">
        <v>14</v>
      </c>
      <c r="V484" s="6" t="s">
        <v>15</v>
      </c>
      <c r="W484" s="6" t="s">
        <v>15</v>
      </c>
      <c r="X484" s="6" t="s">
        <v>16</v>
      </c>
      <c r="Y484" s="6" t="s">
        <v>16</v>
      </c>
      <c r="Z484" s="6" t="s">
        <v>17</v>
      </c>
      <c r="AA484" s="6" t="s">
        <v>17</v>
      </c>
      <c r="AB484" s="6" t="s">
        <v>402</v>
      </c>
      <c r="AC484" s="6" t="s">
        <v>400</v>
      </c>
      <c r="AD484" s="7" t="s">
        <v>400</v>
      </c>
    </row>
    <row r="485" spans="1:30" ht="12" customHeight="1">
      <c r="A485" s="25">
        <v>1001</v>
      </c>
      <c r="B485" s="26" t="s">
        <v>92</v>
      </c>
      <c r="C485" s="38">
        <v>43743</v>
      </c>
      <c r="D485" s="38">
        <v>44702</v>
      </c>
      <c r="E485" s="38">
        <v>45908</v>
      </c>
      <c r="F485" s="38">
        <v>48600</v>
      </c>
      <c r="G485" s="38">
        <v>48942</v>
      </c>
      <c r="H485" s="38">
        <v>50058</v>
      </c>
      <c r="I485" s="38">
        <v>50538</v>
      </c>
      <c r="J485" s="38">
        <v>57710</v>
      </c>
      <c r="K485" s="38">
        <v>58337</v>
      </c>
      <c r="L485" s="38">
        <v>59417</v>
      </c>
      <c r="M485" s="38">
        <v>58810</v>
      </c>
      <c r="N485" s="38">
        <v>61500</v>
      </c>
      <c r="O485" s="38">
        <v>64208</v>
      </c>
      <c r="P485" s="38">
        <v>63800</v>
      </c>
      <c r="Q485" s="38">
        <v>63853</v>
      </c>
      <c r="R485" s="38">
        <v>66352</v>
      </c>
      <c r="S485" s="38">
        <v>66352</v>
      </c>
      <c r="T485" s="38">
        <v>69193</v>
      </c>
      <c r="U485" s="38">
        <v>65636</v>
      </c>
      <c r="V485" s="38">
        <v>35200</v>
      </c>
      <c r="W485" s="38">
        <v>31150</v>
      </c>
      <c r="X485" s="38">
        <v>0</v>
      </c>
      <c r="Y485" s="38">
        <v>0</v>
      </c>
      <c r="Z485" s="38">
        <v>0</v>
      </c>
      <c r="AA485" s="38">
        <v>0</v>
      </c>
      <c r="AB485" s="38">
        <v>0</v>
      </c>
      <c r="AC485" s="16">
        <f aca="true" t="shared" si="240" ref="AC485:AC500">SUM(AB485-Z485)</f>
        <v>0</v>
      </c>
      <c r="AD485" s="31"/>
    </row>
    <row r="486" spans="1:30" s="33" customFormat="1" ht="12" customHeight="1">
      <c r="A486" s="25">
        <v>1002</v>
      </c>
      <c r="B486" s="26" t="s">
        <v>93</v>
      </c>
      <c r="C486" s="38">
        <v>4342</v>
      </c>
      <c r="D486" s="38">
        <v>4120</v>
      </c>
      <c r="E486" s="38">
        <v>4380</v>
      </c>
      <c r="F486" s="38">
        <v>5560</v>
      </c>
      <c r="G486" s="38">
        <v>5885</v>
      </c>
      <c r="H486" s="38">
        <v>5728</v>
      </c>
      <c r="I486" s="38">
        <v>6302</v>
      </c>
      <c r="J486" s="38">
        <v>5900</v>
      </c>
      <c r="K486" s="38">
        <v>7094</v>
      </c>
      <c r="L486" s="38">
        <v>6136</v>
      </c>
      <c r="M486" s="38">
        <v>7062</v>
      </c>
      <c r="N486" s="38">
        <v>7241</v>
      </c>
      <c r="O486" s="38">
        <v>7833</v>
      </c>
      <c r="P486" s="38">
        <v>9174</v>
      </c>
      <c r="Q486" s="38">
        <v>9778</v>
      </c>
      <c r="R486" s="38">
        <v>10000</v>
      </c>
      <c r="S486" s="38">
        <v>9113</v>
      </c>
      <c r="T486" s="38">
        <v>10400</v>
      </c>
      <c r="U486" s="38">
        <v>8451</v>
      </c>
      <c r="V486" s="38">
        <v>10400</v>
      </c>
      <c r="W486" s="38">
        <v>8483</v>
      </c>
      <c r="X486" s="38">
        <v>10400</v>
      </c>
      <c r="Y486" s="38">
        <v>9140</v>
      </c>
      <c r="Z486" s="38">
        <v>10608</v>
      </c>
      <c r="AA486" s="38">
        <v>10608</v>
      </c>
      <c r="AB486" s="38"/>
      <c r="AC486" s="16">
        <f t="shared" si="240"/>
        <v>-10608</v>
      </c>
      <c r="AD486" s="31">
        <f aca="true" t="shared" si="241" ref="AD485:AD500">SUM(AC486/Z486)</f>
        <v>-1</v>
      </c>
    </row>
    <row r="487" spans="1:30" s="33" customFormat="1" ht="12" customHeight="1">
      <c r="A487" s="25">
        <v>1020</v>
      </c>
      <c r="B487" s="26" t="s">
        <v>95</v>
      </c>
      <c r="C487" s="38">
        <v>3861</v>
      </c>
      <c r="D487" s="38">
        <v>3735</v>
      </c>
      <c r="E487" s="38">
        <v>3986</v>
      </c>
      <c r="F487" s="38">
        <v>4329</v>
      </c>
      <c r="G487" s="38">
        <v>4417</v>
      </c>
      <c r="H487" s="38">
        <v>4267</v>
      </c>
      <c r="I487" s="38">
        <v>4953</v>
      </c>
      <c r="J487" s="38">
        <v>4866</v>
      </c>
      <c r="K487" s="38">
        <v>5156</v>
      </c>
      <c r="L487" s="38">
        <v>5208</v>
      </c>
      <c r="M487" s="38">
        <v>5247</v>
      </c>
      <c r="N487" s="38">
        <v>5258</v>
      </c>
      <c r="O487" s="38">
        <v>5118</v>
      </c>
      <c r="P487" s="38">
        <v>5498</v>
      </c>
      <c r="Q487" s="38">
        <v>5730</v>
      </c>
      <c r="R487" s="38">
        <v>5805</v>
      </c>
      <c r="S487" s="38">
        <v>5763</v>
      </c>
      <c r="T487" s="38">
        <v>6088</v>
      </c>
      <c r="U487" s="38">
        <v>7844</v>
      </c>
      <c r="V487" s="38">
        <v>2770</v>
      </c>
      <c r="W487" s="38">
        <v>3927</v>
      </c>
      <c r="X487" s="38">
        <v>770</v>
      </c>
      <c r="Y487" s="38">
        <v>770</v>
      </c>
      <c r="Z487" s="38">
        <v>812</v>
      </c>
      <c r="AA487" s="38">
        <v>812</v>
      </c>
      <c r="AB487" s="38"/>
      <c r="AC487" s="16">
        <f t="shared" si="240"/>
        <v>-812</v>
      </c>
      <c r="AD487" s="31">
        <f t="shared" si="241"/>
        <v>-1</v>
      </c>
    </row>
    <row r="488" spans="1:30" s="33" customFormat="1" ht="12" customHeight="1">
      <c r="A488" s="32"/>
      <c r="B488" s="26" t="s">
        <v>133</v>
      </c>
      <c r="C488" s="37">
        <f aca="true" t="shared" si="242" ref="C488:H488">SUM(C485:C487)</f>
        <v>51946</v>
      </c>
      <c r="D488" s="4">
        <f t="shared" si="242"/>
        <v>52557</v>
      </c>
      <c r="E488" s="4">
        <f t="shared" si="242"/>
        <v>54274</v>
      </c>
      <c r="F488" s="4">
        <f t="shared" si="242"/>
        <v>58489</v>
      </c>
      <c r="G488" s="4">
        <f>SUM(G485:G487)</f>
        <v>59244</v>
      </c>
      <c r="H488" s="4">
        <f t="shared" si="242"/>
        <v>60053</v>
      </c>
      <c r="I488" s="4">
        <f aca="true" t="shared" si="243" ref="I488:N488">SUM(I485:I487)</f>
        <v>61793</v>
      </c>
      <c r="J488" s="4">
        <f t="shared" si="243"/>
        <v>68476</v>
      </c>
      <c r="K488" s="4">
        <f t="shared" si="243"/>
        <v>70587</v>
      </c>
      <c r="L488" s="4">
        <f t="shared" si="243"/>
        <v>70761</v>
      </c>
      <c r="M488" s="4">
        <f t="shared" si="243"/>
        <v>71119</v>
      </c>
      <c r="N488" s="4">
        <f t="shared" si="243"/>
        <v>73999</v>
      </c>
      <c r="O488" s="4">
        <f aca="true" t="shared" si="244" ref="O488:T488">SUM(O485:O487)</f>
        <v>77159</v>
      </c>
      <c r="P488" s="4">
        <f t="shared" si="244"/>
        <v>78472</v>
      </c>
      <c r="Q488" s="4">
        <f t="shared" si="244"/>
        <v>79361</v>
      </c>
      <c r="R488" s="4">
        <f t="shared" si="244"/>
        <v>82157</v>
      </c>
      <c r="S488" s="4">
        <f t="shared" si="244"/>
        <v>81228</v>
      </c>
      <c r="T488" s="4">
        <f t="shared" si="244"/>
        <v>85681</v>
      </c>
      <c r="U488" s="4">
        <f aca="true" t="shared" si="245" ref="U488:Z488">SUM(U485:U487)</f>
        <v>81931</v>
      </c>
      <c r="V488" s="4">
        <f t="shared" si="245"/>
        <v>48370</v>
      </c>
      <c r="W488" s="4">
        <f t="shared" si="245"/>
        <v>43560</v>
      </c>
      <c r="X488" s="4">
        <f t="shared" si="245"/>
        <v>11170</v>
      </c>
      <c r="Y488" s="4">
        <f t="shared" si="245"/>
        <v>9910</v>
      </c>
      <c r="Z488" s="4">
        <f t="shared" si="245"/>
        <v>11420</v>
      </c>
      <c r="AA488" s="4">
        <f>SUM(AA485:AA487)</f>
        <v>11420</v>
      </c>
      <c r="AB488" s="4">
        <f>SUM(AB485:AB487)</f>
        <v>0</v>
      </c>
      <c r="AC488" s="21">
        <f t="shared" si="240"/>
        <v>-11420</v>
      </c>
      <c r="AD488" s="34">
        <f t="shared" si="241"/>
        <v>-1</v>
      </c>
    </row>
    <row r="489" spans="1:30" ht="12" customHeight="1">
      <c r="A489" s="32">
        <v>2001</v>
      </c>
      <c r="B489" s="26" t="s">
        <v>97</v>
      </c>
      <c r="C489" s="3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28">
        <v>400</v>
      </c>
      <c r="U489" s="4">
        <v>400</v>
      </c>
      <c r="V489" s="28">
        <v>400</v>
      </c>
      <c r="W489" s="28">
        <v>400</v>
      </c>
      <c r="X489" s="28">
        <v>400</v>
      </c>
      <c r="Y489" s="28">
        <v>400</v>
      </c>
      <c r="Z489" s="28">
        <v>400</v>
      </c>
      <c r="AA489" s="28">
        <v>400</v>
      </c>
      <c r="AB489" s="28"/>
      <c r="AC489" s="16">
        <f t="shared" si="240"/>
        <v>-400</v>
      </c>
      <c r="AD489" s="31">
        <f t="shared" si="241"/>
        <v>-1</v>
      </c>
    </row>
    <row r="490" spans="1:30" ht="12" customHeight="1">
      <c r="A490" s="25">
        <v>2004</v>
      </c>
      <c r="B490" s="26" t="s">
        <v>134</v>
      </c>
      <c r="C490" s="38">
        <v>0</v>
      </c>
      <c r="D490" s="38">
        <v>300</v>
      </c>
      <c r="E490" s="38">
        <v>300</v>
      </c>
      <c r="F490" s="38">
        <v>300</v>
      </c>
      <c r="G490" s="38">
        <v>0</v>
      </c>
      <c r="H490" s="38">
        <v>300</v>
      </c>
      <c r="I490" s="38">
        <v>0</v>
      </c>
      <c r="J490" s="38">
        <v>300</v>
      </c>
      <c r="K490" s="38">
        <v>243</v>
      </c>
      <c r="L490" s="38">
        <v>300</v>
      </c>
      <c r="M490" s="38">
        <v>34</v>
      </c>
      <c r="N490" s="38">
        <v>300</v>
      </c>
      <c r="O490" s="38">
        <v>299</v>
      </c>
      <c r="P490" s="38">
        <v>300</v>
      </c>
      <c r="Q490" s="38">
        <v>120</v>
      </c>
      <c r="R490" s="38">
        <v>300</v>
      </c>
      <c r="S490" s="38">
        <v>0</v>
      </c>
      <c r="T490" s="38">
        <v>300</v>
      </c>
      <c r="U490" s="38">
        <v>0</v>
      </c>
      <c r="V490" s="38">
        <v>300</v>
      </c>
      <c r="W490" s="38">
        <v>0</v>
      </c>
      <c r="X490" s="38">
        <v>300</v>
      </c>
      <c r="Y490" s="38"/>
      <c r="Z490" s="38">
        <v>300</v>
      </c>
      <c r="AA490" s="38">
        <v>300</v>
      </c>
      <c r="AB490" s="38">
        <v>300</v>
      </c>
      <c r="AC490" s="16">
        <f t="shared" si="240"/>
        <v>0</v>
      </c>
      <c r="AD490" s="31">
        <f t="shared" si="241"/>
        <v>0</v>
      </c>
    </row>
    <row r="491" spans="1:30" ht="12" customHeight="1">
      <c r="A491" s="25">
        <v>2006</v>
      </c>
      <c r="B491" s="26" t="s">
        <v>135</v>
      </c>
      <c r="C491" s="38">
        <v>1999</v>
      </c>
      <c r="D491" s="38">
        <v>2000</v>
      </c>
      <c r="E491" s="38">
        <v>1833</v>
      </c>
      <c r="F491" s="38">
        <v>2000</v>
      </c>
      <c r="G491" s="38">
        <v>1666</v>
      </c>
      <c r="H491" s="38">
        <v>2000</v>
      </c>
      <c r="I491" s="38">
        <v>1333</v>
      </c>
      <c r="J491" s="38">
        <v>2000</v>
      </c>
      <c r="K491" s="38">
        <v>1833</v>
      </c>
      <c r="L491" s="38">
        <v>2500</v>
      </c>
      <c r="M491" s="38">
        <v>2125</v>
      </c>
      <c r="N491" s="38">
        <v>2125</v>
      </c>
      <c r="O491" s="38">
        <v>2127</v>
      </c>
      <c r="P491" s="38">
        <v>2125</v>
      </c>
      <c r="Q491" s="38">
        <v>2188</v>
      </c>
      <c r="R491" s="38">
        <v>2500</v>
      </c>
      <c r="S491" s="38">
        <v>2500</v>
      </c>
      <c r="T491" s="38">
        <v>2500</v>
      </c>
      <c r="U491" s="38">
        <v>2500</v>
      </c>
      <c r="V491" s="38">
        <v>1300</v>
      </c>
      <c r="W491" s="38">
        <v>1683</v>
      </c>
      <c r="X491" s="38">
        <v>0</v>
      </c>
      <c r="Y491" s="38">
        <v>0</v>
      </c>
      <c r="Z491" s="38"/>
      <c r="AA491" s="38"/>
      <c r="AB491" s="38">
        <v>200</v>
      </c>
      <c r="AC491" s="16">
        <f t="shared" si="240"/>
        <v>200</v>
      </c>
      <c r="AD491" s="31"/>
    </row>
    <row r="492" spans="1:30" ht="12" customHeight="1">
      <c r="A492" s="25">
        <v>2007</v>
      </c>
      <c r="B492" s="26" t="s">
        <v>104</v>
      </c>
      <c r="C492" s="38">
        <v>30</v>
      </c>
      <c r="D492" s="38">
        <v>200</v>
      </c>
      <c r="E492" s="38">
        <v>175</v>
      </c>
      <c r="F492" s="38">
        <v>200</v>
      </c>
      <c r="G492" s="38">
        <v>25</v>
      </c>
      <c r="H492" s="38">
        <v>200</v>
      </c>
      <c r="I492" s="38">
        <v>150</v>
      </c>
      <c r="J492" s="38">
        <v>200</v>
      </c>
      <c r="K492" s="38">
        <v>80</v>
      </c>
      <c r="L492" s="38">
        <v>200</v>
      </c>
      <c r="M492" s="38">
        <v>150</v>
      </c>
      <c r="N492" s="38">
        <v>200</v>
      </c>
      <c r="O492" s="38">
        <v>0</v>
      </c>
      <c r="P492" s="38">
        <v>200</v>
      </c>
      <c r="Q492" s="38">
        <v>195</v>
      </c>
      <c r="R492" s="38">
        <v>200</v>
      </c>
      <c r="S492" s="38">
        <v>75</v>
      </c>
      <c r="T492" s="38">
        <v>200</v>
      </c>
      <c r="U492" s="38">
        <v>65</v>
      </c>
      <c r="V492" s="38">
        <v>200</v>
      </c>
      <c r="W492" s="38">
        <v>0</v>
      </c>
      <c r="X492" s="38">
        <v>200</v>
      </c>
      <c r="Y492" s="38">
        <v>0</v>
      </c>
      <c r="Z492" s="38">
        <v>200</v>
      </c>
      <c r="AA492" s="38">
        <v>200</v>
      </c>
      <c r="AB492" s="38">
        <v>300</v>
      </c>
      <c r="AC492" s="16">
        <f t="shared" si="240"/>
        <v>100</v>
      </c>
      <c r="AD492" s="31">
        <f t="shared" si="241"/>
        <v>0.5</v>
      </c>
    </row>
    <row r="493" spans="1:30" ht="12" customHeight="1">
      <c r="A493" s="25">
        <v>2009</v>
      </c>
      <c r="B493" s="26" t="s">
        <v>103</v>
      </c>
      <c r="C493" s="38">
        <v>53</v>
      </c>
      <c r="D493" s="38">
        <v>350</v>
      </c>
      <c r="E493" s="38">
        <v>163</v>
      </c>
      <c r="F493" s="38">
        <v>350</v>
      </c>
      <c r="G493" s="38">
        <v>121</v>
      </c>
      <c r="H493" s="38">
        <v>350</v>
      </c>
      <c r="I493" s="38">
        <v>17</v>
      </c>
      <c r="J493" s="38">
        <v>250</v>
      </c>
      <c r="K493" s="38">
        <v>71</v>
      </c>
      <c r="L493" s="38">
        <v>200</v>
      </c>
      <c r="M493" s="38">
        <v>0</v>
      </c>
      <c r="N493" s="38">
        <v>200</v>
      </c>
      <c r="O493" s="38">
        <v>200</v>
      </c>
      <c r="P493" s="38">
        <v>200</v>
      </c>
      <c r="Q493" s="38">
        <v>0</v>
      </c>
      <c r="R493" s="38">
        <v>200</v>
      </c>
      <c r="S493" s="38">
        <v>0</v>
      </c>
      <c r="T493" s="38">
        <v>600</v>
      </c>
      <c r="U493" s="38">
        <v>0</v>
      </c>
      <c r="V493" s="38">
        <v>600</v>
      </c>
      <c r="W493" s="38">
        <v>50</v>
      </c>
      <c r="X493" s="38">
        <v>600</v>
      </c>
      <c r="Y493" s="38">
        <v>257</v>
      </c>
      <c r="Z493" s="38">
        <v>600</v>
      </c>
      <c r="AA493" s="38">
        <v>600</v>
      </c>
      <c r="AB493" s="38">
        <v>600</v>
      </c>
      <c r="AC493" s="16">
        <f t="shared" si="240"/>
        <v>0</v>
      </c>
      <c r="AD493" s="31">
        <f t="shared" si="241"/>
        <v>0</v>
      </c>
    </row>
    <row r="494" spans="1:30" ht="12" customHeight="1">
      <c r="A494" s="25">
        <v>2010</v>
      </c>
      <c r="B494" s="26" t="s">
        <v>106</v>
      </c>
      <c r="C494" s="38">
        <v>2109</v>
      </c>
      <c r="D494" s="38">
        <v>2500</v>
      </c>
      <c r="E494" s="38">
        <v>750</v>
      </c>
      <c r="F494" s="38">
        <v>2000</v>
      </c>
      <c r="G494" s="38">
        <v>750</v>
      </c>
      <c r="H494" s="38">
        <v>1000</v>
      </c>
      <c r="I494" s="38">
        <v>860</v>
      </c>
      <c r="J494" s="38">
        <v>1000</v>
      </c>
      <c r="K494" s="38">
        <v>1259</v>
      </c>
      <c r="L494" s="38">
        <v>1000</v>
      </c>
      <c r="M494" s="38">
        <v>1000</v>
      </c>
      <c r="N494" s="38">
        <v>1000</v>
      </c>
      <c r="O494" s="38">
        <v>1000</v>
      </c>
      <c r="P494" s="38">
        <v>1000</v>
      </c>
      <c r="Q494" s="38">
        <v>1000</v>
      </c>
      <c r="R494" s="38">
        <v>1000</v>
      </c>
      <c r="S494" s="38">
        <v>1060</v>
      </c>
      <c r="T494" s="38">
        <v>1200</v>
      </c>
      <c r="U494" s="38">
        <v>1000</v>
      </c>
      <c r="V494" s="38">
        <v>1000</v>
      </c>
      <c r="W494" s="38">
        <v>1000</v>
      </c>
      <c r="X494" s="38">
        <v>1000</v>
      </c>
      <c r="Y494" s="38">
        <v>1000</v>
      </c>
      <c r="Z494" s="38">
        <v>1000</v>
      </c>
      <c r="AA494" s="38">
        <v>1000</v>
      </c>
      <c r="AB494" s="38">
        <v>1000</v>
      </c>
      <c r="AC494" s="16">
        <f t="shared" si="240"/>
        <v>0</v>
      </c>
      <c r="AD494" s="31">
        <f t="shared" si="241"/>
        <v>0</v>
      </c>
    </row>
    <row r="495" spans="1:30" ht="12" customHeight="1">
      <c r="A495" s="25">
        <v>2034</v>
      </c>
      <c r="B495" s="26" t="s">
        <v>147</v>
      </c>
      <c r="C495" s="38">
        <v>471</v>
      </c>
      <c r="D495" s="38">
        <v>500</v>
      </c>
      <c r="E495" s="38">
        <v>562</v>
      </c>
      <c r="F495" s="38">
        <v>500</v>
      </c>
      <c r="G495" s="38">
        <v>229</v>
      </c>
      <c r="H495" s="38">
        <v>500</v>
      </c>
      <c r="I495" s="38">
        <v>144</v>
      </c>
      <c r="J495" s="38">
        <v>300</v>
      </c>
      <c r="K495" s="38">
        <v>294</v>
      </c>
      <c r="L495" s="38">
        <v>300</v>
      </c>
      <c r="M495" s="38">
        <v>300</v>
      </c>
      <c r="N495" s="38">
        <v>300</v>
      </c>
      <c r="O495" s="38">
        <v>287</v>
      </c>
      <c r="P495" s="38">
        <v>300</v>
      </c>
      <c r="Q495" s="38">
        <v>200</v>
      </c>
      <c r="R495" s="38">
        <v>300</v>
      </c>
      <c r="S495" s="38">
        <v>348</v>
      </c>
      <c r="T495" s="38">
        <v>300</v>
      </c>
      <c r="U495" s="38">
        <v>181</v>
      </c>
      <c r="V495" s="38">
        <v>300</v>
      </c>
      <c r="W495" s="38">
        <v>275</v>
      </c>
      <c r="X495" s="38">
        <v>300</v>
      </c>
      <c r="Y495" s="38">
        <v>314</v>
      </c>
      <c r="Z495" s="38">
        <v>325</v>
      </c>
      <c r="AA495" s="38">
        <v>325</v>
      </c>
      <c r="AB495" s="38">
        <v>400</v>
      </c>
      <c r="AC495" s="16">
        <f t="shared" si="240"/>
        <v>75</v>
      </c>
      <c r="AD495" s="31">
        <f t="shared" si="241"/>
        <v>0.23076923076923078</v>
      </c>
    </row>
    <row r="496" spans="1:102" s="63" customFormat="1" ht="12" customHeight="1">
      <c r="A496" s="25">
        <v>2035</v>
      </c>
      <c r="B496" s="26" t="s">
        <v>253</v>
      </c>
      <c r="C496" s="38"/>
      <c r="D496" s="38"/>
      <c r="E496" s="38"/>
      <c r="F496" s="38"/>
      <c r="G496" s="38"/>
      <c r="H496" s="38"/>
      <c r="I496" s="38">
        <v>0</v>
      </c>
      <c r="J496" s="38">
        <v>39650</v>
      </c>
      <c r="K496" s="38">
        <v>54708</v>
      </c>
      <c r="L496" s="38">
        <v>49000</v>
      </c>
      <c r="M496" s="38">
        <v>43865</v>
      </c>
      <c r="N496" s="38">
        <v>49000</v>
      </c>
      <c r="O496" s="38">
        <v>49832</v>
      </c>
      <c r="P496" s="38">
        <v>49000</v>
      </c>
      <c r="Q496" s="38">
        <v>47880</v>
      </c>
      <c r="R496" s="38">
        <v>55000</v>
      </c>
      <c r="S496" s="38">
        <v>55832</v>
      </c>
      <c r="T496" s="38">
        <v>54600</v>
      </c>
      <c r="U496" s="38">
        <v>62045</v>
      </c>
      <c r="V496" s="38">
        <v>55800</v>
      </c>
      <c r="W496" s="38">
        <v>54725</v>
      </c>
      <c r="X496" s="38">
        <v>70000</v>
      </c>
      <c r="Y496" s="38">
        <v>52297</v>
      </c>
      <c r="Z496" s="38">
        <v>107442</v>
      </c>
      <c r="AA496" s="38">
        <v>107442</v>
      </c>
      <c r="AB496" s="38">
        <v>107442</v>
      </c>
      <c r="AC496" s="16">
        <f t="shared" si="240"/>
        <v>0</v>
      </c>
      <c r="AD496" s="31">
        <f t="shared" si="241"/>
        <v>0</v>
      </c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</row>
    <row r="497" spans="1:30" s="33" customFormat="1" ht="12" customHeight="1">
      <c r="A497" s="25">
        <v>2062</v>
      </c>
      <c r="B497" s="26" t="s">
        <v>254</v>
      </c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>
        <v>714</v>
      </c>
      <c r="X497" s="38">
        <v>40000</v>
      </c>
      <c r="Y497" s="38">
        <v>40000</v>
      </c>
      <c r="Z497" s="38">
        <v>40800</v>
      </c>
      <c r="AA497" s="38">
        <v>40800</v>
      </c>
      <c r="AB497" s="38">
        <v>83626</v>
      </c>
      <c r="AC497" s="16">
        <f t="shared" si="240"/>
        <v>42826</v>
      </c>
      <c r="AD497" s="31">
        <f t="shared" si="241"/>
        <v>1.049656862745098</v>
      </c>
    </row>
    <row r="498" spans="1:30" s="33" customFormat="1" ht="12" customHeight="1">
      <c r="A498" s="25">
        <v>4001</v>
      </c>
      <c r="B498" s="26" t="s">
        <v>126</v>
      </c>
      <c r="C498" s="38">
        <v>372</v>
      </c>
      <c r="D498" s="38">
        <v>1000</v>
      </c>
      <c r="E498" s="38">
        <v>703</v>
      </c>
      <c r="F498" s="38">
        <v>1000</v>
      </c>
      <c r="G498" s="38">
        <v>300</v>
      </c>
      <c r="H498" s="38">
        <v>500</v>
      </c>
      <c r="I498" s="38">
        <v>483</v>
      </c>
      <c r="J498" s="38">
        <v>3000</v>
      </c>
      <c r="K498" s="38">
        <v>3000</v>
      </c>
      <c r="L498" s="38">
        <v>3000</v>
      </c>
      <c r="M498" s="38">
        <v>3000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3500</v>
      </c>
      <c r="U498" s="38">
        <v>0</v>
      </c>
      <c r="V498" s="38">
        <v>3500</v>
      </c>
      <c r="W498" s="38">
        <v>0</v>
      </c>
      <c r="X498" s="38">
        <v>2000</v>
      </c>
      <c r="Y498" s="38">
        <v>0</v>
      </c>
      <c r="Z498" s="38">
        <v>2000</v>
      </c>
      <c r="AA498" s="38">
        <v>2000</v>
      </c>
      <c r="AB498" s="38"/>
      <c r="AC498" s="16">
        <f t="shared" si="240"/>
        <v>-2000</v>
      </c>
      <c r="AD498" s="31">
        <f t="shared" si="241"/>
        <v>-1</v>
      </c>
    </row>
    <row r="499" spans="1:30" s="33" customFormat="1" ht="12" customHeight="1">
      <c r="A499" s="32"/>
      <c r="B499" s="26" t="s">
        <v>141</v>
      </c>
      <c r="C499" s="64">
        <f>SUM(C490:C498)</f>
        <v>5034</v>
      </c>
      <c r="D499" s="4">
        <f>SUM(D490:D498)</f>
        <v>6850</v>
      </c>
      <c r="E499" s="4">
        <v>3725</v>
      </c>
      <c r="F499" s="4">
        <v>6350</v>
      </c>
      <c r="G499" s="4">
        <f aca="true" t="shared" si="246" ref="G499:R499">SUM(G490:G498)</f>
        <v>3091</v>
      </c>
      <c r="H499" s="4">
        <f t="shared" si="246"/>
        <v>4850</v>
      </c>
      <c r="I499" s="4">
        <f t="shared" si="246"/>
        <v>2987</v>
      </c>
      <c r="J499" s="4">
        <f t="shared" si="246"/>
        <v>46700</v>
      </c>
      <c r="K499" s="4">
        <f t="shared" si="246"/>
        <v>61488</v>
      </c>
      <c r="L499" s="4">
        <f t="shared" si="246"/>
        <v>56500</v>
      </c>
      <c r="M499" s="4">
        <f t="shared" si="246"/>
        <v>50474</v>
      </c>
      <c r="N499" s="4">
        <f t="shared" si="246"/>
        <v>53125</v>
      </c>
      <c r="O499" s="4">
        <f t="shared" si="246"/>
        <v>53745</v>
      </c>
      <c r="P499" s="4">
        <f t="shared" si="246"/>
        <v>53125</v>
      </c>
      <c r="Q499" s="4">
        <f t="shared" si="246"/>
        <v>51583</v>
      </c>
      <c r="R499" s="4">
        <f t="shared" si="246"/>
        <v>59500</v>
      </c>
      <c r="S499" s="4">
        <f aca="true" t="shared" si="247" ref="S499:Y499">SUM(S489:S498)</f>
        <v>59815</v>
      </c>
      <c r="T499" s="4">
        <f t="shared" si="247"/>
        <v>63600</v>
      </c>
      <c r="U499" s="4">
        <f t="shared" si="247"/>
        <v>66191</v>
      </c>
      <c r="V499" s="4">
        <f t="shared" si="247"/>
        <v>63400</v>
      </c>
      <c r="W499" s="4">
        <f t="shared" si="247"/>
        <v>58847</v>
      </c>
      <c r="X499" s="4">
        <f t="shared" si="247"/>
        <v>114800</v>
      </c>
      <c r="Y499" s="4">
        <f t="shared" si="247"/>
        <v>94268</v>
      </c>
      <c r="Z499" s="4">
        <f>SUM(Z489:Z498)</f>
        <v>153067</v>
      </c>
      <c r="AA499" s="4">
        <f>SUM(AA489:AA498)</f>
        <v>153067</v>
      </c>
      <c r="AB499" s="4">
        <f>SUM(AB489:AB498)</f>
        <v>193868</v>
      </c>
      <c r="AC499" s="21">
        <f t="shared" si="240"/>
        <v>40801</v>
      </c>
      <c r="AD499" s="34">
        <f t="shared" si="241"/>
        <v>0.26655647526899984</v>
      </c>
    </row>
    <row r="500" spans="1:30" s="33" customFormat="1" ht="12" customHeight="1">
      <c r="A500" s="32">
        <v>600</v>
      </c>
      <c r="B500" s="26" t="s">
        <v>75</v>
      </c>
      <c r="C500" s="37">
        <f aca="true" t="shared" si="248" ref="C500:N500">SUM(C488+C499)</f>
        <v>56980</v>
      </c>
      <c r="D500" s="37">
        <f t="shared" si="248"/>
        <v>59407</v>
      </c>
      <c r="E500" s="37">
        <f t="shared" si="248"/>
        <v>57999</v>
      </c>
      <c r="F500" s="37">
        <f t="shared" si="248"/>
        <v>64839</v>
      </c>
      <c r="G500" s="37">
        <f t="shared" si="248"/>
        <v>62335</v>
      </c>
      <c r="H500" s="37">
        <f t="shared" si="248"/>
        <v>64903</v>
      </c>
      <c r="I500" s="37">
        <f t="shared" si="248"/>
        <v>64780</v>
      </c>
      <c r="J500" s="37">
        <f t="shared" si="248"/>
        <v>115176</v>
      </c>
      <c r="K500" s="37">
        <f t="shared" si="248"/>
        <v>132075</v>
      </c>
      <c r="L500" s="37">
        <f t="shared" si="248"/>
        <v>127261</v>
      </c>
      <c r="M500" s="37">
        <f t="shared" si="248"/>
        <v>121593</v>
      </c>
      <c r="N500" s="37">
        <f t="shared" si="248"/>
        <v>127124</v>
      </c>
      <c r="O500" s="37">
        <f aca="true" t="shared" si="249" ref="O500:Z500">SUM(O499,O488)</f>
        <v>130904</v>
      </c>
      <c r="P500" s="37">
        <f t="shared" si="249"/>
        <v>131597</v>
      </c>
      <c r="Q500" s="37">
        <f t="shared" si="249"/>
        <v>130944</v>
      </c>
      <c r="R500" s="37">
        <f t="shared" si="249"/>
        <v>141657</v>
      </c>
      <c r="S500" s="37">
        <f t="shared" si="249"/>
        <v>141043</v>
      </c>
      <c r="T500" s="37">
        <f t="shared" si="249"/>
        <v>149281</v>
      </c>
      <c r="U500" s="37">
        <f t="shared" si="249"/>
        <v>148122</v>
      </c>
      <c r="V500" s="37">
        <f t="shared" si="249"/>
        <v>111770</v>
      </c>
      <c r="W500" s="37">
        <f t="shared" si="249"/>
        <v>102407</v>
      </c>
      <c r="X500" s="37">
        <f t="shared" si="249"/>
        <v>125970</v>
      </c>
      <c r="Y500" s="37">
        <f t="shared" si="249"/>
        <v>104178</v>
      </c>
      <c r="Z500" s="37">
        <f t="shared" si="249"/>
        <v>164487</v>
      </c>
      <c r="AA500" s="37">
        <f>SUM(AA499,AA488)</f>
        <v>164487</v>
      </c>
      <c r="AB500" s="37">
        <f>SUM(AB499,AB488)</f>
        <v>193868</v>
      </c>
      <c r="AC500" s="21">
        <f t="shared" si="240"/>
        <v>29381</v>
      </c>
      <c r="AD500" s="34">
        <f t="shared" si="241"/>
        <v>0.17862201876136108</v>
      </c>
    </row>
    <row r="501" spans="1:30" ht="12" customHeight="1">
      <c r="A501" s="3">
        <v>610</v>
      </c>
      <c r="B501" s="30" t="s">
        <v>255</v>
      </c>
      <c r="C501" s="3" t="s">
        <v>1</v>
      </c>
      <c r="D501" s="6" t="s">
        <v>2</v>
      </c>
      <c r="E501" s="6" t="s">
        <v>1</v>
      </c>
      <c r="F501" s="6" t="s">
        <v>2</v>
      </c>
      <c r="G501" s="6" t="s">
        <v>1</v>
      </c>
      <c r="H501" s="6" t="s">
        <v>2</v>
      </c>
      <c r="I501" s="6" t="s">
        <v>1</v>
      </c>
      <c r="J501" s="6" t="s">
        <v>2</v>
      </c>
      <c r="K501" s="6" t="s">
        <v>1</v>
      </c>
      <c r="L501" s="6" t="s">
        <v>2</v>
      </c>
      <c r="M501" s="6" t="s">
        <v>1</v>
      </c>
      <c r="N501" s="6" t="s">
        <v>2</v>
      </c>
      <c r="O501" s="6" t="s">
        <v>1</v>
      </c>
      <c r="P501" s="6" t="s">
        <v>2</v>
      </c>
      <c r="Q501" s="6" t="s">
        <v>42</v>
      </c>
      <c r="R501" s="6" t="s">
        <v>2</v>
      </c>
      <c r="S501" s="6" t="s">
        <v>1</v>
      </c>
      <c r="T501" s="6" t="s">
        <v>2</v>
      </c>
      <c r="U501" s="6" t="s">
        <v>42</v>
      </c>
      <c r="V501" s="6" t="s">
        <v>2</v>
      </c>
      <c r="W501" s="6" t="s">
        <v>1</v>
      </c>
      <c r="X501" s="6" t="s">
        <v>2</v>
      </c>
      <c r="Y501" s="6" t="s">
        <v>1</v>
      </c>
      <c r="Z501" s="6" t="s">
        <v>2</v>
      </c>
      <c r="AA501" s="6" t="s">
        <v>43</v>
      </c>
      <c r="AB501" s="6" t="s">
        <v>2</v>
      </c>
      <c r="AC501" s="6" t="s">
        <v>3</v>
      </c>
      <c r="AD501" s="7" t="s">
        <v>4</v>
      </c>
    </row>
    <row r="502" spans="1:30" ht="12" customHeight="1">
      <c r="A502" s="3"/>
      <c r="B502" s="30"/>
      <c r="C502" s="3" t="s">
        <v>5</v>
      </c>
      <c r="D502" s="6" t="s">
        <v>6</v>
      </c>
      <c r="E502" s="6" t="s">
        <v>6</v>
      </c>
      <c r="F502" s="6" t="s">
        <v>7</v>
      </c>
      <c r="G502" s="6" t="s">
        <v>7</v>
      </c>
      <c r="H502" s="6" t="s">
        <v>8</v>
      </c>
      <c r="I502" s="6" t="s">
        <v>8</v>
      </c>
      <c r="J502" s="6" t="s">
        <v>9</v>
      </c>
      <c r="K502" s="6" t="s">
        <v>9</v>
      </c>
      <c r="L502" s="6" t="s">
        <v>10</v>
      </c>
      <c r="M502" s="6" t="s">
        <v>10</v>
      </c>
      <c r="N502" s="6" t="s">
        <v>44</v>
      </c>
      <c r="O502" s="6" t="s">
        <v>11</v>
      </c>
      <c r="P502" s="6" t="s">
        <v>45</v>
      </c>
      <c r="Q502" s="6" t="s">
        <v>45</v>
      </c>
      <c r="R502" s="6" t="s">
        <v>46</v>
      </c>
      <c r="S502" s="6" t="s">
        <v>13</v>
      </c>
      <c r="T502" s="6" t="s">
        <v>14</v>
      </c>
      <c r="U502" s="6" t="s">
        <v>14</v>
      </c>
      <c r="V502" s="6" t="s">
        <v>15</v>
      </c>
      <c r="W502" s="6" t="s">
        <v>15</v>
      </c>
      <c r="X502" s="6" t="s">
        <v>16</v>
      </c>
      <c r="Y502" s="6" t="s">
        <v>16</v>
      </c>
      <c r="Z502" s="6" t="s">
        <v>17</v>
      </c>
      <c r="AA502" s="6" t="s">
        <v>17</v>
      </c>
      <c r="AB502" s="6" t="s">
        <v>402</v>
      </c>
      <c r="AC502" s="6" t="s">
        <v>400</v>
      </c>
      <c r="AD502" s="7" t="s">
        <v>400</v>
      </c>
    </row>
    <row r="503" spans="1:30" ht="12" customHeight="1">
      <c r="A503" s="25">
        <v>2002</v>
      </c>
      <c r="B503" s="26" t="s">
        <v>98</v>
      </c>
      <c r="C503" s="38">
        <v>9312</v>
      </c>
      <c r="D503" s="38">
        <v>9000</v>
      </c>
      <c r="E503" s="38">
        <v>8699</v>
      </c>
      <c r="F503" s="38">
        <v>9500</v>
      </c>
      <c r="G503" s="38">
        <v>10751</v>
      </c>
      <c r="H503" s="38">
        <v>11000</v>
      </c>
      <c r="I503" s="38">
        <v>9817</v>
      </c>
      <c r="J503" s="38">
        <v>11000</v>
      </c>
      <c r="K503" s="38">
        <v>8954</v>
      </c>
      <c r="L503" s="38">
        <v>10000</v>
      </c>
      <c r="M503" s="38">
        <v>8682</v>
      </c>
      <c r="N503" s="38">
        <v>10800</v>
      </c>
      <c r="O503" s="38">
        <v>10299</v>
      </c>
      <c r="P503" s="38">
        <v>16500</v>
      </c>
      <c r="Q503" s="38">
        <v>10107</v>
      </c>
      <c r="R503" s="38">
        <v>15000</v>
      </c>
      <c r="S503" s="38">
        <v>11861</v>
      </c>
      <c r="T503" s="38">
        <v>12000</v>
      </c>
      <c r="U503" s="38">
        <v>12828</v>
      </c>
      <c r="V503" s="38">
        <v>12000</v>
      </c>
      <c r="W503" s="38">
        <v>13295</v>
      </c>
      <c r="X503" s="38">
        <v>12000</v>
      </c>
      <c r="Y503" s="38">
        <v>12618</v>
      </c>
      <c r="Z503" s="38">
        <v>12780</v>
      </c>
      <c r="AA503" s="38">
        <v>12780</v>
      </c>
      <c r="AB503" s="38">
        <v>12780</v>
      </c>
      <c r="AC503" s="16">
        <f>SUM(AB503-Z503)</f>
        <v>0</v>
      </c>
      <c r="AD503" s="31">
        <f>SUM(AC503/Z503)</f>
        <v>0</v>
      </c>
    </row>
    <row r="504" spans="1:30" s="33" customFormat="1" ht="12" customHeight="1">
      <c r="A504" s="25">
        <v>2003</v>
      </c>
      <c r="B504" s="26" t="s">
        <v>99</v>
      </c>
      <c r="C504" s="38">
        <v>2210</v>
      </c>
      <c r="D504" s="38">
        <v>2292</v>
      </c>
      <c r="E504" s="38">
        <v>1974</v>
      </c>
      <c r="F504" s="38">
        <v>2300</v>
      </c>
      <c r="G504" s="38">
        <v>2392</v>
      </c>
      <c r="H504" s="38">
        <v>2300</v>
      </c>
      <c r="I504" s="38">
        <v>2857</v>
      </c>
      <c r="J504" s="38">
        <v>2500</v>
      </c>
      <c r="K504" s="38">
        <v>2482</v>
      </c>
      <c r="L504" s="38">
        <v>2500</v>
      </c>
      <c r="M504" s="38">
        <v>2836</v>
      </c>
      <c r="N504" s="38">
        <v>2630</v>
      </c>
      <c r="O504" s="38">
        <v>2636</v>
      </c>
      <c r="P504" s="38">
        <v>2630</v>
      </c>
      <c r="Q504" s="38">
        <v>2872</v>
      </c>
      <c r="R504" s="38">
        <v>2630</v>
      </c>
      <c r="S504" s="38">
        <v>2630</v>
      </c>
      <c r="T504" s="38"/>
      <c r="U504" s="38">
        <v>2375</v>
      </c>
      <c r="V504" s="38">
        <v>2800</v>
      </c>
      <c r="W504" s="38">
        <v>2132</v>
      </c>
      <c r="X504" s="38">
        <v>2800</v>
      </c>
      <c r="Y504" s="38">
        <v>2505</v>
      </c>
      <c r="Z504" s="38">
        <v>2650</v>
      </c>
      <c r="AA504" s="38">
        <v>2650</v>
      </c>
      <c r="AB504" s="38">
        <v>2794</v>
      </c>
      <c r="AC504" s="16">
        <f>SUM(AB504-Z504)</f>
        <v>144</v>
      </c>
      <c r="AD504" s="31">
        <f>SUM(AC504/Z504)</f>
        <v>0.05433962264150943</v>
      </c>
    </row>
    <row r="505" spans="1:30" ht="12" customHeight="1">
      <c r="A505" s="25">
        <v>3003</v>
      </c>
      <c r="B505" s="26" t="s">
        <v>122</v>
      </c>
      <c r="C505" s="38">
        <v>7434</v>
      </c>
      <c r="D505" s="38">
        <v>7300</v>
      </c>
      <c r="E505" s="38">
        <v>7300</v>
      </c>
      <c r="F505" s="38">
        <v>8400</v>
      </c>
      <c r="G505" s="38">
        <v>4211</v>
      </c>
      <c r="H505" s="38">
        <v>6000</v>
      </c>
      <c r="I505" s="38">
        <v>5488</v>
      </c>
      <c r="J505" s="38">
        <v>5300</v>
      </c>
      <c r="K505" s="38">
        <v>4897</v>
      </c>
      <c r="L505" s="38">
        <v>5000</v>
      </c>
      <c r="M505" s="38">
        <v>6330</v>
      </c>
      <c r="N505" s="38">
        <v>8050</v>
      </c>
      <c r="O505" s="38">
        <v>7025</v>
      </c>
      <c r="P505" s="38">
        <v>9500</v>
      </c>
      <c r="Q505" s="38">
        <v>8535</v>
      </c>
      <c r="R505" s="38">
        <v>8000</v>
      </c>
      <c r="S505" s="38">
        <v>10476</v>
      </c>
      <c r="T505" s="38">
        <v>15000</v>
      </c>
      <c r="U505" s="38">
        <v>11778</v>
      </c>
      <c r="V505" s="38">
        <v>10500</v>
      </c>
      <c r="W505" s="38">
        <v>6550</v>
      </c>
      <c r="X505" s="38">
        <v>10500</v>
      </c>
      <c r="Y505" s="38">
        <v>10872</v>
      </c>
      <c r="Z505" s="38">
        <v>13650</v>
      </c>
      <c r="AA505" s="38">
        <v>13650</v>
      </c>
      <c r="AB505" s="38">
        <v>13650</v>
      </c>
      <c r="AC505" s="16">
        <f>SUM(AB505-Z505)</f>
        <v>0</v>
      </c>
      <c r="AD505" s="31">
        <f>SUM(AC505/Z505)</f>
        <v>0</v>
      </c>
    </row>
    <row r="506" spans="1:30" s="33" customFormat="1" ht="12" customHeight="1">
      <c r="A506" s="32">
        <v>610</v>
      </c>
      <c r="B506" s="26" t="s">
        <v>76</v>
      </c>
      <c r="C506" s="37">
        <f>SUM(C503:C505)</f>
        <v>18956</v>
      </c>
      <c r="D506" s="37">
        <f>SUM(D503:D505)</f>
        <v>18592</v>
      </c>
      <c r="E506" s="37">
        <f>SUM(E503:E505)</f>
        <v>17973</v>
      </c>
      <c r="F506" s="37">
        <v>25700</v>
      </c>
      <c r="G506" s="37">
        <f aca="true" t="shared" si="250" ref="G506:Y506">SUM(G503:G505)</f>
        <v>17354</v>
      </c>
      <c r="H506" s="37">
        <f t="shared" si="250"/>
        <v>19300</v>
      </c>
      <c r="I506" s="37">
        <f t="shared" si="250"/>
        <v>18162</v>
      </c>
      <c r="J506" s="37">
        <f t="shared" si="250"/>
        <v>18800</v>
      </c>
      <c r="K506" s="37">
        <f t="shared" si="250"/>
        <v>16333</v>
      </c>
      <c r="L506" s="37">
        <f t="shared" si="250"/>
        <v>17500</v>
      </c>
      <c r="M506" s="37">
        <f t="shared" si="250"/>
        <v>17848</v>
      </c>
      <c r="N506" s="37">
        <f t="shared" si="250"/>
        <v>21480</v>
      </c>
      <c r="O506" s="37">
        <f t="shared" si="250"/>
        <v>19960</v>
      </c>
      <c r="P506" s="37">
        <f t="shared" si="250"/>
        <v>28630</v>
      </c>
      <c r="Q506" s="37">
        <f t="shared" si="250"/>
        <v>21514</v>
      </c>
      <c r="R506" s="37">
        <f t="shared" si="250"/>
        <v>25630</v>
      </c>
      <c r="S506" s="37">
        <f t="shared" si="250"/>
        <v>24967</v>
      </c>
      <c r="T506" s="37">
        <f t="shared" si="250"/>
        <v>27000</v>
      </c>
      <c r="U506" s="37">
        <f t="shared" si="250"/>
        <v>26981</v>
      </c>
      <c r="V506" s="37">
        <f t="shared" si="250"/>
        <v>25300</v>
      </c>
      <c r="W506" s="37">
        <f t="shared" si="250"/>
        <v>21977</v>
      </c>
      <c r="X506" s="37">
        <f t="shared" si="250"/>
        <v>25300</v>
      </c>
      <c r="Y506" s="37">
        <f t="shared" si="250"/>
        <v>25995</v>
      </c>
      <c r="Z506" s="37">
        <f>SUM(Z503:Z505)</f>
        <v>29080</v>
      </c>
      <c r="AA506" s="37">
        <f>SUM(AA503:AA505)</f>
        <v>29080</v>
      </c>
      <c r="AB506" s="37">
        <f>SUM(AB503:AB505)</f>
        <v>29224</v>
      </c>
      <c r="AC506" s="21">
        <f>SUM(AB506-Z506)</f>
        <v>144</v>
      </c>
      <c r="AD506" s="34">
        <f>SUM(AC506/Z506)</f>
        <v>0.0049518569463548835</v>
      </c>
    </row>
    <row r="507" spans="1:30" ht="12" customHeight="1">
      <c r="A507" s="3">
        <v>615</v>
      </c>
      <c r="B507" s="30" t="s">
        <v>256</v>
      </c>
      <c r="C507" s="3" t="s">
        <v>1</v>
      </c>
      <c r="D507" s="6" t="s">
        <v>2</v>
      </c>
      <c r="E507" s="6" t="s">
        <v>1</v>
      </c>
      <c r="F507" s="6" t="s">
        <v>2</v>
      </c>
      <c r="G507" s="6" t="s">
        <v>1</v>
      </c>
      <c r="H507" s="6" t="s">
        <v>2</v>
      </c>
      <c r="I507" s="6" t="s">
        <v>1</v>
      </c>
      <c r="J507" s="6" t="s">
        <v>2</v>
      </c>
      <c r="K507" s="6" t="s">
        <v>1</v>
      </c>
      <c r="L507" s="6" t="s">
        <v>2</v>
      </c>
      <c r="M507" s="6" t="s">
        <v>1</v>
      </c>
      <c r="N507" s="6" t="s">
        <v>2</v>
      </c>
      <c r="O507" s="6" t="s">
        <v>1</v>
      </c>
      <c r="P507" s="6" t="s">
        <v>2</v>
      </c>
      <c r="Q507" s="6" t="s">
        <v>42</v>
      </c>
      <c r="R507" s="6" t="s">
        <v>2</v>
      </c>
      <c r="S507" s="6" t="s">
        <v>1</v>
      </c>
      <c r="T507" s="6" t="s">
        <v>2</v>
      </c>
      <c r="U507" s="6" t="s">
        <v>42</v>
      </c>
      <c r="V507" s="6" t="s">
        <v>2</v>
      </c>
      <c r="W507" s="6" t="s">
        <v>1</v>
      </c>
      <c r="X507" s="6" t="s">
        <v>2</v>
      </c>
      <c r="Y507" s="6" t="s">
        <v>1</v>
      </c>
      <c r="Z507" s="6" t="s">
        <v>2</v>
      </c>
      <c r="AA507" s="6" t="s">
        <v>43</v>
      </c>
      <c r="AB507" s="6" t="s">
        <v>2</v>
      </c>
      <c r="AC507" s="6" t="s">
        <v>3</v>
      </c>
      <c r="AD507" s="7" t="s">
        <v>4</v>
      </c>
    </row>
    <row r="508" spans="1:30" ht="12" customHeight="1">
      <c r="A508" s="57"/>
      <c r="B508" s="30"/>
      <c r="C508" s="3" t="s">
        <v>5</v>
      </c>
      <c r="D508" s="6" t="s">
        <v>6</v>
      </c>
      <c r="E508" s="6" t="s">
        <v>6</v>
      </c>
      <c r="F508" s="6" t="s">
        <v>7</v>
      </c>
      <c r="G508" s="6" t="s">
        <v>7</v>
      </c>
      <c r="H508" s="6" t="s">
        <v>8</v>
      </c>
      <c r="I508" s="6" t="s">
        <v>8</v>
      </c>
      <c r="J508" s="6" t="s">
        <v>9</v>
      </c>
      <c r="K508" s="6" t="s">
        <v>9</v>
      </c>
      <c r="L508" s="6" t="s">
        <v>10</v>
      </c>
      <c r="M508" s="6" t="s">
        <v>10</v>
      </c>
      <c r="N508" s="6" t="s">
        <v>44</v>
      </c>
      <c r="O508" s="6" t="s">
        <v>11</v>
      </c>
      <c r="P508" s="6" t="s">
        <v>45</v>
      </c>
      <c r="Q508" s="6" t="s">
        <v>45</v>
      </c>
      <c r="R508" s="6" t="s">
        <v>46</v>
      </c>
      <c r="S508" s="6" t="s">
        <v>13</v>
      </c>
      <c r="T508" s="6" t="s">
        <v>14</v>
      </c>
      <c r="U508" s="6" t="s">
        <v>14</v>
      </c>
      <c r="V508" s="6" t="s">
        <v>15</v>
      </c>
      <c r="W508" s="6" t="s">
        <v>15</v>
      </c>
      <c r="X508" s="6" t="s">
        <v>16</v>
      </c>
      <c r="Y508" s="6" t="s">
        <v>16</v>
      </c>
      <c r="Z508" s="6" t="s">
        <v>17</v>
      </c>
      <c r="AA508" s="6" t="s">
        <v>17</v>
      </c>
      <c r="AB508" s="6" t="s">
        <v>402</v>
      </c>
      <c r="AC508" s="6" t="s">
        <v>400</v>
      </c>
      <c r="AD508" s="7" t="s">
        <v>400</v>
      </c>
    </row>
    <row r="509" spans="1:30" ht="12" customHeight="1">
      <c r="A509" s="25">
        <v>2002</v>
      </c>
      <c r="B509" s="26" t="s">
        <v>98</v>
      </c>
      <c r="C509" s="38">
        <v>11682</v>
      </c>
      <c r="D509" s="38">
        <v>10902</v>
      </c>
      <c r="E509" s="38">
        <v>11881</v>
      </c>
      <c r="F509" s="38">
        <v>11774</v>
      </c>
      <c r="G509" s="38">
        <v>12560</v>
      </c>
      <c r="H509" s="38">
        <v>11774</v>
      </c>
      <c r="I509" s="38">
        <v>11547</v>
      </c>
      <c r="J509" s="38">
        <v>13000</v>
      </c>
      <c r="K509" s="38">
        <v>9277</v>
      </c>
      <c r="L509" s="38">
        <v>12000</v>
      </c>
      <c r="M509" s="38">
        <v>7107</v>
      </c>
      <c r="N509" s="38">
        <v>10000</v>
      </c>
      <c r="O509" s="38">
        <v>10752</v>
      </c>
      <c r="P509" s="38">
        <v>13600</v>
      </c>
      <c r="Q509" s="38">
        <v>9474</v>
      </c>
      <c r="R509" s="38">
        <v>13600</v>
      </c>
      <c r="S509" s="38">
        <v>9439</v>
      </c>
      <c r="T509" s="38">
        <v>13000</v>
      </c>
      <c r="U509" s="38">
        <v>11830</v>
      </c>
      <c r="V509" s="38">
        <v>13000</v>
      </c>
      <c r="W509" s="38">
        <v>10988</v>
      </c>
      <c r="X509" s="38">
        <v>11000</v>
      </c>
      <c r="Y509" s="38">
        <v>9363</v>
      </c>
      <c r="Z509" s="38">
        <v>11000</v>
      </c>
      <c r="AA509" s="38">
        <v>11000</v>
      </c>
      <c r="AB509" s="38">
        <v>11000</v>
      </c>
      <c r="AC509" s="16">
        <f>SUM(AB509-Z509)</f>
        <v>0</v>
      </c>
      <c r="AD509" s="31">
        <f>SUM(AC509/Z509)</f>
        <v>0</v>
      </c>
    </row>
    <row r="510" spans="1:30" s="33" customFormat="1" ht="12" customHeight="1">
      <c r="A510" s="25">
        <v>2003</v>
      </c>
      <c r="B510" s="26" t="s">
        <v>214</v>
      </c>
      <c r="C510" s="38">
        <v>592</v>
      </c>
      <c r="D510" s="38">
        <v>777</v>
      </c>
      <c r="E510" s="38">
        <v>585</v>
      </c>
      <c r="F510" s="38">
        <v>777</v>
      </c>
      <c r="G510" s="38">
        <v>605</v>
      </c>
      <c r="H510" s="38">
        <v>777</v>
      </c>
      <c r="I510" s="38">
        <v>622</v>
      </c>
      <c r="J510" s="38">
        <v>600</v>
      </c>
      <c r="K510" s="38">
        <v>610</v>
      </c>
      <c r="L510" s="38">
        <v>650</v>
      </c>
      <c r="M510" s="38">
        <v>692</v>
      </c>
      <c r="N510" s="38">
        <v>650</v>
      </c>
      <c r="O510" s="38">
        <v>642</v>
      </c>
      <c r="P510" s="38">
        <v>650</v>
      </c>
      <c r="Q510" s="38">
        <v>656</v>
      </c>
      <c r="R510" s="38">
        <v>650</v>
      </c>
      <c r="S510" s="38">
        <v>659</v>
      </c>
      <c r="T510" s="38"/>
      <c r="U510" s="38">
        <v>750</v>
      </c>
      <c r="V510" s="38">
        <v>690</v>
      </c>
      <c r="W510" s="38">
        <v>730</v>
      </c>
      <c r="X510" s="38">
        <v>690</v>
      </c>
      <c r="Y510" s="38">
        <v>756</v>
      </c>
      <c r="Z510" s="38">
        <v>775</v>
      </c>
      <c r="AA510" s="38">
        <v>775</v>
      </c>
      <c r="AB510" s="38">
        <v>817</v>
      </c>
      <c r="AC510" s="16">
        <f>SUM(AB510-Z510)</f>
        <v>42</v>
      </c>
      <c r="AD510" s="31">
        <f>SUM(AC510/Z510)</f>
        <v>0.05419354838709677</v>
      </c>
    </row>
    <row r="511" spans="1:30" ht="12" customHeight="1">
      <c r="A511" s="25">
        <v>3003</v>
      </c>
      <c r="B511" s="26" t="s">
        <v>122</v>
      </c>
      <c r="C511" s="38">
        <v>4474</v>
      </c>
      <c r="D511" s="38">
        <v>7112</v>
      </c>
      <c r="E511" s="38">
        <v>7833</v>
      </c>
      <c r="F511" s="38">
        <v>8165</v>
      </c>
      <c r="G511" s="38">
        <v>4790</v>
      </c>
      <c r="H511" s="38">
        <v>7100</v>
      </c>
      <c r="I511" s="38">
        <v>7740</v>
      </c>
      <c r="J511" s="38">
        <v>7000</v>
      </c>
      <c r="K511" s="38">
        <v>7289</v>
      </c>
      <c r="L511" s="38">
        <v>7000</v>
      </c>
      <c r="M511" s="38">
        <v>10616</v>
      </c>
      <c r="N511" s="38">
        <v>11270</v>
      </c>
      <c r="O511" s="38">
        <v>12945</v>
      </c>
      <c r="P511" s="38">
        <v>15400</v>
      </c>
      <c r="Q511" s="38">
        <v>11748</v>
      </c>
      <c r="R511" s="38">
        <v>15400</v>
      </c>
      <c r="S511" s="38">
        <v>19482</v>
      </c>
      <c r="T511" s="38">
        <v>19500</v>
      </c>
      <c r="U511" s="38">
        <v>17503</v>
      </c>
      <c r="V511" s="38">
        <v>13650</v>
      </c>
      <c r="W511" s="38">
        <v>14510</v>
      </c>
      <c r="X511" s="38">
        <v>13650</v>
      </c>
      <c r="Y511" s="38">
        <v>20255</v>
      </c>
      <c r="Z511" s="38">
        <v>17900</v>
      </c>
      <c r="AA511" s="38">
        <v>17900</v>
      </c>
      <c r="AB511" s="38">
        <v>17900</v>
      </c>
      <c r="AC511" s="16">
        <f>SUM(AB511-Z511)</f>
        <v>0</v>
      </c>
      <c r="AD511" s="31">
        <f>SUM(AC511/Z511)</f>
        <v>0</v>
      </c>
    </row>
    <row r="512" spans="1:30" s="33" customFormat="1" ht="12" customHeight="1">
      <c r="A512" s="32">
        <v>615</v>
      </c>
      <c r="B512" s="26" t="s">
        <v>77</v>
      </c>
      <c r="C512" s="37"/>
      <c r="D512" s="37">
        <f aca="true" t="shared" si="251" ref="D512:Y512">SUM(D509:D511)</f>
        <v>18791</v>
      </c>
      <c r="E512" s="37">
        <f t="shared" si="251"/>
        <v>20299</v>
      </c>
      <c r="F512" s="37">
        <f t="shared" si="251"/>
        <v>20716</v>
      </c>
      <c r="G512" s="37">
        <f t="shared" si="251"/>
        <v>17955</v>
      </c>
      <c r="H512" s="37">
        <f t="shared" si="251"/>
        <v>19651</v>
      </c>
      <c r="I512" s="37">
        <f t="shared" si="251"/>
        <v>19909</v>
      </c>
      <c r="J512" s="37">
        <f t="shared" si="251"/>
        <v>20600</v>
      </c>
      <c r="K512" s="37">
        <f t="shared" si="251"/>
        <v>17176</v>
      </c>
      <c r="L512" s="37">
        <f t="shared" si="251"/>
        <v>19650</v>
      </c>
      <c r="M512" s="37">
        <f t="shared" si="251"/>
        <v>18415</v>
      </c>
      <c r="N512" s="37">
        <f t="shared" si="251"/>
        <v>21920</v>
      </c>
      <c r="O512" s="37">
        <f t="shared" si="251"/>
        <v>24339</v>
      </c>
      <c r="P512" s="37">
        <f t="shared" si="251"/>
        <v>29650</v>
      </c>
      <c r="Q512" s="37">
        <f t="shared" si="251"/>
        <v>21878</v>
      </c>
      <c r="R512" s="37">
        <f t="shared" si="251"/>
        <v>29650</v>
      </c>
      <c r="S512" s="37">
        <f t="shared" si="251"/>
        <v>29580</v>
      </c>
      <c r="T512" s="37">
        <f t="shared" si="251"/>
        <v>32500</v>
      </c>
      <c r="U512" s="37">
        <f t="shared" si="251"/>
        <v>30083</v>
      </c>
      <c r="V512" s="37">
        <f t="shared" si="251"/>
        <v>27340</v>
      </c>
      <c r="W512" s="37">
        <f t="shared" si="251"/>
        <v>26228</v>
      </c>
      <c r="X512" s="37">
        <f t="shared" si="251"/>
        <v>25340</v>
      </c>
      <c r="Y512" s="37">
        <f t="shared" si="251"/>
        <v>30374</v>
      </c>
      <c r="Z512" s="37">
        <f>SUM(Z509:Z511)</f>
        <v>29675</v>
      </c>
      <c r="AA512" s="37">
        <f>SUM(AA509:AA511)</f>
        <v>29675</v>
      </c>
      <c r="AB512" s="37">
        <f>SUM(AB509:AB511)</f>
        <v>29717</v>
      </c>
      <c r="AC512" s="21">
        <f>SUM(AB512-Z512)</f>
        <v>42</v>
      </c>
      <c r="AD512" s="34">
        <f>SUM(AC512/Z512)</f>
        <v>0.0014153327716933445</v>
      </c>
    </row>
    <row r="513" spans="1:30" ht="12" customHeight="1">
      <c r="A513" s="3">
        <v>620</v>
      </c>
      <c r="B513" s="30" t="s">
        <v>257</v>
      </c>
      <c r="C513" s="3" t="s">
        <v>1</v>
      </c>
      <c r="D513" s="6" t="s">
        <v>2</v>
      </c>
      <c r="E513" s="6" t="s">
        <v>1</v>
      </c>
      <c r="F513" s="6" t="s">
        <v>2</v>
      </c>
      <c r="G513" s="6" t="s">
        <v>1</v>
      </c>
      <c r="H513" s="6" t="s">
        <v>2</v>
      </c>
      <c r="I513" s="6" t="s">
        <v>1</v>
      </c>
      <c r="J513" s="6" t="s">
        <v>2</v>
      </c>
      <c r="K513" s="6" t="s">
        <v>1</v>
      </c>
      <c r="L513" s="6" t="s">
        <v>2</v>
      </c>
      <c r="M513" s="6" t="s">
        <v>1</v>
      </c>
      <c r="N513" s="6" t="s">
        <v>2</v>
      </c>
      <c r="O513" s="6" t="s">
        <v>1</v>
      </c>
      <c r="P513" s="6" t="s">
        <v>2</v>
      </c>
      <c r="Q513" s="6" t="s">
        <v>42</v>
      </c>
      <c r="R513" s="6" t="s">
        <v>2</v>
      </c>
      <c r="S513" s="6" t="s">
        <v>1</v>
      </c>
      <c r="T513" s="6" t="s">
        <v>2</v>
      </c>
      <c r="U513" s="6" t="s">
        <v>42</v>
      </c>
      <c r="V513" s="6" t="s">
        <v>2</v>
      </c>
      <c r="W513" s="6" t="s">
        <v>1</v>
      </c>
      <c r="X513" s="6" t="s">
        <v>2</v>
      </c>
      <c r="Y513" s="6" t="s">
        <v>1</v>
      </c>
      <c r="Z513" s="6" t="s">
        <v>2</v>
      </c>
      <c r="AA513" s="6" t="s">
        <v>43</v>
      </c>
      <c r="AB513" s="6" t="s">
        <v>2</v>
      </c>
      <c r="AC513" s="6" t="s">
        <v>3</v>
      </c>
      <c r="AD513" s="7" t="s">
        <v>4</v>
      </c>
    </row>
    <row r="514" spans="1:30" ht="12" customHeight="1">
      <c r="A514" s="3"/>
      <c r="B514" s="30"/>
      <c r="C514" s="3" t="s">
        <v>5</v>
      </c>
      <c r="D514" s="6" t="s">
        <v>6</v>
      </c>
      <c r="E514" s="6" t="s">
        <v>6</v>
      </c>
      <c r="F514" s="6" t="s">
        <v>7</v>
      </c>
      <c r="G514" s="6" t="s">
        <v>7</v>
      </c>
      <c r="H514" s="6" t="s">
        <v>8</v>
      </c>
      <c r="I514" s="6" t="s">
        <v>8</v>
      </c>
      <c r="J514" s="6" t="s">
        <v>9</v>
      </c>
      <c r="K514" s="6" t="s">
        <v>9</v>
      </c>
      <c r="L514" s="6" t="s">
        <v>10</v>
      </c>
      <c r="M514" s="6" t="s">
        <v>10</v>
      </c>
      <c r="N514" s="6" t="s">
        <v>44</v>
      </c>
      <c r="O514" s="6" t="s">
        <v>11</v>
      </c>
      <c r="P514" s="6" t="s">
        <v>45</v>
      </c>
      <c r="Q514" s="6" t="s">
        <v>45</v>
      </c>
      <c r="R514" s="6" t="s">
        <v>46</v>
      </c>
      <c r="S514" s="6" t="s">
        <v>13</v>
      </c>
      <c r="T514" s="6" t="s">
        <v>14</v>
      </c>
      <c r="U514" s="6" t="s">
        <v>14</v>
      </c>
      <c r="V514" s="6" t="s">
        <v>15</v>
      </c>
      <c r="W514" s="6" t="s">
        <v>15</v>
      </c>
      <c r="X514" s="6" t="s">
        <v>16</v>
      </c>
      <c r="Y514" s="6" t="s">
        <v>16</v>
      </c>
      <c r="Z514" s="6" t="s">
        <v>17</v>
      </c>
      <c r="AA514" s="6" t="s">
        <v>17</v>
      </c>
      <c r="AB514" s="6" t="s">
        <v>402</v>
      </c>
      <c r="AC514" s="6" t="s">
        <v>400</v>
      </c>
      <c r="AD514" s="7" t="s">
        <v>400</v>
      </c>
    </row>
    <row r="515" spans="1:30" s="33" customFormat="1" ht="12" customHeight="1">
      <c r="A515" s="25">
        <v>2003</v>
      </c>
      <c r="B515" s="26" t="s">
        <v>99</v>
      </c>
      <c r="C515" s="38"/>
      <c r="D515" s="28"/>
      <c r="E515" s="28"/>
      <c r="F515" s="28">
        <v>1400</v>
      </c>
      <c r="G515" s="28">
        <v>3732</v>
      </c>
      <c r="H515" s="28">
        <v>1400</v>
      </c>
      <c r="I515" s="28">
        <v>1643</v>
      </c>
      <c r="J515" s="28">
        <v>2100</v>
      </c>
      <c r="K515" s="28">
        <v>1400</v>
      </c>
      <c r="L515" s="28">
        <v>2100</v>
      </c>
      <c r="M515" s="28">
        <v>1114</v>
      </c>
      <c r="N515" s="28">
        <v>1484</v>
      </c>
      <c r="O515" s="28">
        <v>1277</v>
      </c>
      <c r="P515" s="28">
        <v>1484</v>
      </c>
      <c r="Q515" s="28">
        <v>1189</v>
      </c>
      <c r="R515" s="28">
        <v>1484</v>
      </c>
      <c r="S515" s="28">
        <v>982</v>
      </c>
      <c r="T515" s="28"/>
      <c r="U515" s="28">
        <v>1197</v>
      </c>
      <c r="V515" s="28">
        <v>1600</v>
      </c>
      <c r="W515" s="28">
        <v>1147</v>
      </c>
      <c r="X515" s="28">
        <v>1600</v>
      </c>
      <c r="Y515" s="28">
        <v>1205</v>
      </c>
      <c r="Z515" s="28">
        <v>1400</v>
      </c>
      <c r="AA515" s="28">
        <v>1400</v>
      </c>
      <c r="AB515" s="28">
        <v>1476</v>
      </c>
      <c r="AC515" s="16">
        <f>SUM(AB515-Z515)</f>
        <v>76</v>
      </c>
      <c r="AD515" s="31">
        <f>SUM(AC515/Z515)</f>
        <v>0.054285714285714284</v>
      </c>
    </row>
    <row r="516" spans="1:30" s="33" customFormat="1" ht="12" customHeight="1">
      <c r="A516" s="25">
        <v>2062</v>
      </c>
      <c r="B516" s="26" t="s">
        <v>258</v>
      </c>
      <c r="C516" s="3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>
        <v>3717</v>
      </c>
      <c r="AA516" s="28">
        <v>3717</v>
      </c>
      <c r="AB516" s="28">
        <v>3791</v>
      </c>
      <c r="AC516" s="16">
        <f>SUM(AB516-Z516)</f>
        <v>74</v>
      </c>
      <c r="AD516" s="31">
        <f>SUM(AC516/Z516)</f>
        <v>0.019908528383104654</v>
      </c>
    </row>
    <row r="517" spans="1:30" s="65" customFormat="1" ht="12" customHeight="1">
      <c r="A517" s="25">
        <v>3003</v>
      </c>
      <c r="B517" s="26" t="s">
        <v>122</v>
      </c>
      <c r="C517" s="38"/>
      <c r="D517" s="28"/>
      <c r="E517" s="28"/>
      <c r="F517" s="28">
        <v>5000</v>
      </c>
      <c r="G517" s="28">
        <v>-9465</v>
      </c>
      <c r="H517" s="28">
        <v>9600</v>
      </c>
      <c r="I517" s="28">
        <v>9214</v>
      </c>
      <c r="J517" s="28">
        <v>8600</v>
      </c>
      <c r="K517" s="28">
        <v>11387</v>
      </c>
      <c r="L517" s="28">
        <v>8600</v>
      </c>
      <c r="M517" s="28">
        <v>14922</v>
      </c>
      <c r="N517" s="28">
        <v>14662</v>
      </c>
      <c r="O517" s="28">
        <v>8703</v>
      </c>
      <c r="P517" s="28">
        <v>14662</v>
      </c>
      <c r="Q517" s="28">
        <v>11167</v>
      </c>
      <c r="R517" s="28">
        <v>14662</v>
      </c>
      <c r="S517" s="28">
        <v>14342</v>
      </c>
      <c r="T517" s="28">
        <v>17100</v>
      </c>
      <c r="U517" s="28">
        <v>14220</v>
      </c>
      <c r="V517" s="28">
        <v>11970</v>
      </c>
      <c r="W517" s="28">
        <v>8928</v>
      </c>
      <c r="X517" s="28">
        <v>14175</v>
      </c>
      <c r="Y517" s="28">
        <v>15797</v>
      </c>
      <c r="Z517" s="28">
        <v>18200</v>
      </c>
      <c r="AA517" s="28">
        <v>18200</v>
      </c>
      <c r="AB517" s="28">
        <v>18200</v>
      </c>
      <c r="AC517" s="16">
        <f>SUM(AB517-Z517)</f>
        <v>0</v>
      </c>
      <c r="AD517" s="31">
        <f>SUM(AC517/Z517)</f>
        <v>0</v>
      </c>
    </row>
    <row r="518" spans="1:30" s="143" customFormat="1" ht="12" customHeight="1">
      <c r="A518" s="32">
        <v>630</v>
      </c>
      <c r="B518" s="66" t="s">
        <v>78</v>
      </c>
      <c r="C518" s="37"/>
      <c r="D518" s="4"/>
      <c r="E518" s="4"/>
      <c r="F518" s="4">
        <f aca="true" t="shared" si="252" ref="F518:Y518">SUM(F515:F517)</f>
        <v>6400</v>
      </c>
      <c r="G518" s="4">
        <f t="shared" si="252"/>
        <v>-5733</v>
      </c>
      <c r="H518" s="4">
        <f t="shared" si="252"/>
        <v>11000</v>
      </c>
      <c r="I518" s="4">
        <f t="shared" si="252"/>
        <v>10857</v>
      </c>
      <c r="J518" s="4">
        <f t="shared" si="252"/>
        <v>10700</v>
      </c>
      <c r="K518" s="4">
        <f t="shared" si="252"/>
        <v>12787</v>
      </c>
      <c r="L518" s="4">
        <f t="shared" si="252"/>
        <v>10700</v>
      </c>
      <c r="M518" s="4">
        <f t="shared" si="252"/>
        <v>16036</v>
      </c>
      <c r="N518" s="4">
        <f t="shared" si="252"/>
        <v>16146</v>
      </c>
      <c r="O518" s="4">
        <f t="shared" si="252"/>
        <v>9980</v>
      </c>
      <c r="P518" s="4">
        <f t="shared" si="252"/>
        <v>16146</v>
      </c>
      <c r="Q518" s="4">
        <f t="shared" si="252"/>
        <v>12356</v>
      </c>
      <c r="R518" s="4">
        <f t="shared" si="252"/>
        <v>16146</v>
      </c>
      <c r="S518" s="4">
        <f t="shared" si="252"/>
        <v>15324</v>
      </c>
      <c r="T518" s="4">
        <f t="shared" si="252"/>
        <v>17100</v>
      </c>
      <c r="U518" s="4">
        <f t="shared" si="252"/>
        <v>15417</v>
      </c>
      <c r="V518" s="4">
        <f t="shared" si="252"/>
        <v>13570</v>
      </c>
      <c r="W518" s="4">
        <f t="shared" si="252"/>
        <v>10075</v>
      </c>
      <c r="X518" s="4">
        <f t="shared" si="252"/>
        <v>15775</v>
      </c>
      <c r="Y518" s="4">
        <f t="shared" si="252"/>
        <v>17002</v>
      </c>
      <c r="Z518" s="4">
        <f>SUM(Z515:Z517)</f>
        <v>23317</v>
      </c>
      <c r="AA518" s="4">
        <f>SUM(AA515:AA517)</f>
        <v>23317</v>
      </c>
      <c r="AB518" s="4">
        <f>SUM(AB515:AB517)</f>
        <v>23467</v>
      </c>
      <c r="AC518" s="21">
        <f>SUM(AB518-Z518)</f>
        <v>150</v>
      </c>
      <c r="AD518" s="34">
        <f>SUM(AC518/Z518)</f>
        <v>0.006433074580777973</v>
      </c>
    </row>
    <row r="519" spans="1:30" ht="12" customHeight="1">
      <c r="A519" s="3">
        <v>630</v>
      </c>
      <c r="B519" s="67" t="s">
        <v>79</v>
      </c>
      <c r="C519" s="3" t="s">
        <v>1</v>
      </c>
      <c r="D519" s="68" t="s">
        <v>2</v>
      </c>
      <c r="E519" s="68" t="s">
        <v>1</v>
      </c>
      <c r="F519" s="68" t="s">
        <v>2</v>
      </c>
      <c r="G519" s="6" t="s">
        <v>1</v>
      </c>
      <c r="H519" s="6" t="s">
        <v>2</v>
      </c>
      <c r="I519" s="6" t="s">
        <v>1</v>
      </c>
      <c r="J519" s="6" t="s">
        <v>2</v>
      </c>
      <c r="K519" s="6" t="s">
        <v>1</v>
      </c>
      <c r="L519" s="6" t="s">
        <v>2</v>
      </c>
      <c r="M519" s="6" t="s">
        <v>1</v>
      </c>
      <c r="N519" s="6" t="s">
        <v>2</v>
      </c>
      <c r="O519" s="6" t="s">
        <v>1</v>
      </c>
      <c r="P519" s="6" t="s">
        <v>2</v>
      </c>
      <c r="Q519" s="6" t="s">
        <v>42</v>
      </c>
      <c r="R519" s="6" t="s">
        <v>2</v>
      </c>
      <c r="S519" s="6" t="s">
        <v>1</v>
      </c>
      <c r="T519" s="6" t="s">
        <v>2</v>
      </c>
      <c r="U519" s="6" t="s">
        <v>42</v>
      </c>
      <c r="V519" s="6" t="s">
        <v>2</v>
      </c>
      <c r="W519" s="6" t="s">
        <v>1</v>
      </c>
      <c r="X519" s="6" t="s">
        <v>2</v>
      </c>
      <c r="Y519" s="6" t="s">
        <v>1</v>
      </c>
      <c r="Z519" s="6" t="s">
        <v>2</v>
      </c>
      <c r="AA519" s="6" t="s">
        <v>43</v>
      </c>
      <c r="AB519" s="6" t="s">
        <v>2</v>
      </c>
      <c r="AC519" s="6" t="s">
        <v>3</v>
      </c>
      <c r="AD519" s="7" t="s">
        <v>4</v>
      </c>
    </row>
    <row r="520" spans="1:30" ht="12" customHeight="1">
      <c r="A520" s="67"/>
      <c r="B520" s="67"/>
      <c r="C520" s="3" t="s">
        <v>5</v>
      </c>
      <c r="D520" s="68" t="s">
        <v>6</v>
      </c>
      <c r="E520" s="68" t="s">
        <v>6</v>
      </c>
      <c r="F520" s="68" t="s">
        <v>7</v>
      </c>
      <c r="G520" s="6" t="s">
        <v>7</v>
      </c>
      <c r="H520" s="6" t="s">
        <v>8</v>
      </c>
      <c r="I520" s="6" t="s">
        <v>8</v>
      </c>
      <c r="J520" s="6" t="s">
        <v>9</v>
      </c>
      <c r="K520" s="6" t="s">
        <v>9</v>
      </c>
      <c r="L520" s="6" t="s">
        <v>10</v>
      </c>
      <c r="M520" s="6" t="s">
        <v>10</v>
      </c>
      <c r="N520" s="6" t="s">
        <v>44</v>
      </c>
      <c r="O520" s="6" t="s">
        <v>11</v>
      </c>
      <c r="P520" s="6" t="s">
        <v>45</v>
      </c>
      <c r="Q520" s="6" t="s">
        <v>45</v>
      </c>
      <c r="R520" s="6" t="s">
        <v>46</v>
      </c>
      <c r="S520" s="6" t="s">
        <v>13</v>
      </c>
      <c r="T520" s="6" t="s">
        <v>14</v>
      </c>
      <c r="U520" s="6" t="s">
        <v>14</v>
      </c>
      <c r="V520" s="6" t="s">
        <v>15</v>
      </c>
      <c r="W520" s="6" t="s">
        <v>15</v>
      </c>
      <c r="X520" s="6" t="s">
        <v>16</v>
      </c>
      <c r="Y520" s="6" t="s">
        <v>16</v>
      </c>
      <c r="Z520" s="6" t="s">
        <v>17</v>
      </c>
      <c r="AA520" s="6" t="s">
        <v>17</v>
      </c>
      <c r="AB520" s="6" t="s">
        <v>402</v>
      </c>
      <c r="AC520" s="6" t="s">
        <v>400</v>
      </c>
      <c r="AD520" s="7" t="s">
        <v>400</v>
      </c>
    </row>
    <row r="521" spans="1:30" ht="12" customHeight="1">
      <c r="A521" s="25">
        <v>2002</v>
      </c>
      <c r="B521" s="26" t="s">
        <v>98</v>
      </c>
      <c r="C521" s="38">
        <v>5955</v>
      </c>
      <c r="D521" s="28">
        <v>5600</v>
      </c>
      <c r="E521" s="28">
        <v>5600</v>
      </c>
      <c r="F521" s="28">
        <v>2800</v>
      </c>
      <c r="G521" s="28">
        <v>1576</v>
      </c>
      <c r="H521" s="28">
        <v>30000</v>
      </c>
      <c r="I521" s="28">
        <v>18486</v>
      </c>
      <c r="J521" s="28">
        <v>20000</v>
      </c>
      <c r="K521" s="28">
        <v>15629</v>
      </c>
      <c r="L521" s="28">
        <v>20000</v>
      </c>
      <c r="M521" s="28">
        <v>15444</v>
      </c>
      <c r="N521" s="28">
        <v>21900</v>
      </c>
      <c r="O521" s="28">
        <v>20866</v>
      </c>
      <c r="P521" s="28">
        <v>32500</v>
      </c>
      <c r="Q521" s="28">
        <v>21169</v>
      </c>
      <c r="R521" s="28">
        <v>25000</v>
      </c>
      <c r="S521" s="28">
        <v>22068</v>
      </c>
      <c r="T521" s="28">
        <v>24000</v>
      </c>
      <c r="U521" s="28">
        <v>24534</v>
      </c>
      <c r="V521" s="28">
        <v>23000</v>
      </c>
      <c r="W521" s="28">
        <v>22244</v>
      </c>
      <c r="X521" s="28">
        <v>24000</v>
      </c>
      <c r="Y521" s="28">
        <v>19776</v>
      </c>
      <c r="Z521" s="28">
        <v>24500</v>
      </c>
      <c r="AA521" s="28">
        <v>24500</v>
      </c>
      <c r="AB521" s="28">
        <v>24500</v>
      </c>
      <c r="AC521" s="16">
        <f>SUM(AB521-Z521)</f>
        <v>0</v>
      </c>
      <c r="AD521" s="31">
        <f>SUM(AC521/Z521)</f>
        <v>0</v>
      </c>
    </row>
    <row r="522" spans="1:30" s="33" customFormat="1" ht="12" customHeight="1">
      <c r="A522" s="25">
        <v>2003</v>
      </c>
      <c r="B522" s="26" t="s">
        <v>99</v>
      </c>
      <c r="C522" s="38">
        <v>944</v>
      </c>
      <c r="D522" s="28">
        <v>1000</v>
      </c>
      <c r="E522" s="28">
        <v>1000</v>
      </c>
      <c r="F522" s="28">
        <v>500</v>
      </c>
      <c r="G522" s="28">
        <v>362</v>
      </c>
      <c r="H522" s="28">
        <v>1300</v>
      </c>
      <c r="I522" s="28">
        <v>1718</v>
      </c>
      <c r="J522" s="28">
        <v>1600</v>
      </c>
      <c r="K522" s="28">
        <v>2867</v>
      </c>
      <c r="L522" s="28">
        <v>4000</v>
      </c>
      <c r="M522" s="28">
        <v>2115</v>
      </c>
      <c r="N522" s="28">
        <v>3050</v>
      </c>
      <c r="O522" s="28">
        <v>2687</v>
      </c>
      <c r="P522" s="28">
        <v>3050</v>
      </c>
      <c r="Q522" s="28">
        <v>2701</v>
      </c>
      <c r="R522" s="28">
        <v>3050</v>
      </c>
      <c r="S522" s="28">
        <v>3094</v>
      </c>
      <c r="T522" s="28"/>
      <c r="U522" s="28">
        <v>-5</v>
      </c>
      <c r="V522" s="28">
        <v>3050</v>
      </c>
      <c r="W522" s="28">
        <v>2712</v>
      </c>
      <c r="X522" s="28">
        <v>3050</v>
      </c>
      <c r="Y522" s="28">
        <v>3460</v>
      </c>
      <c r="Z522" s="28">
        <v>3050</v>
      </c>
      <c r="AA522" s="28">
        <v>3050</v>
      </c>
      <c r="AB522" s="28">
        <v>3432</v>
      </c>
      <c r="AC522" s="16">
        <f>SUM(AB522-Z522)</f>
        <v>382</v>
      </c>
      <c r="AD522" s="31">
        <f>SUM(AC522/Z522)</f>
        <v>0.12524590163934426</v>
      </c>
    </row>
    <row r="523" spans="1:30" s="33" customFormat="1" ht="12" customHeight="1">
      <c r="A523" s="25">
        <v>2062</v>
      </c>
      <c r="B523" s="26" t="s">
        <v>258</v>
      </c>
      <c r="C523" s="3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>
        <v>23726</v>
      </c>
      <c r="Y523" s="28">
        <v>23170</v>
      </c>
      <c r="Z523" s="28">
        <v>23623</v>
      </c>
      <c r="AA523" s="28">
        <v>23623</v>
      </c>
      <c r="AB523" s="28">
        <v>24233</v>
      </c>
      <c r="AC523" s="16">
        <f>SUM(AB523-Z523)</f>
        <v>610</v>
      </c>
      <c r="AD523" s="31">
        <f>SUM(AC523/Z523)</f>
        <v>0.025822291834229353</v>
      </c>
    </row>
    <row r="524" spans="1:30" ht="12" customHeight="1">
      <c r="A524" s="25">
        <v>3003</v>
      </c>
      <c r="B524" s="26" t="s">
        <v>122</v>
      </c>
      <c r="C524" s="38">
        <v>3601</v>
      </c>
      <c r="D524" s="28">
        <v>3000</v>
      </c>
      <c r="E524" s="28">
        <v>3000</v>
      </c>
      <c r="F524" s="28">
        <v>1200</v>
      </c>
      <c r="G524" s="28">
        <v>667</v>
      </c>
      <c r="H524" s="28">
        <v>5000</v>
      </c>
      <c r="I524" s="28">
        <v>4349</v>
      </c>
      <c r="J524" s="28">
        <v>2700</v>
      </c>
      <c r="K524" s="28">
        <v>4347</v>
      </c>
      <c r="L524" s="28">
        <v>5000</v>
      </c>
      <c r="M524" s="28">
        <v>9449</v>
      </c>
      <c r="N524" s="28">
        <v>8050</v>
      </c>
      <c r="O524" s="28">
        <v>11501</v>
      </c>
      <c r="P524" s="28">
        <v>11000</v>
      </c>
      <c r="Q524" s="28">
        <v>9438</v>
      </c>
      <c r="R524" s="28">
        <v>11000</v>
      </c>
      <c r="S524" s="28">
        <v>13870</v>
      </c>
      <c r="T524" s="28">
        <v>16500</v>
      </c>
      <c r="U524" s="28">
        <v>15758</v>
      </c>
      <c r="V524" s="28">
        <v>16500</v>
      </c>
      <c r="W524" s="28">
        <v>7728</v>
      </c>
      <c r="X524" s="28">
        <v>13750</v>
      </c>
      <c r="Y524" s="28">
        <v>11715</v>
      </c>
      <c r="Z524" s="28">
        <v>13600</v>
      </c>
      <c r="AA524" s="28">
        <v>13600</v>
      </c>
      <c r="AB524" s="28">
        <v>13600</v>
      </c>
      <c r="AC524" s="16">
        <f>SUM(AB524-Z524)</f>
        <v>0</v>
      </c>
      <c r="AD524" s="31">
        <f>SUM(AC524/Z524)</f>
        <v>0</v>
      </c>
    </row>
    <row r="525" spans="1:30" s="33" customFormat="1" ht="12" customHeight="1">
      <c r="A525" s="32">
        <v>630</v>
      </c>
      <c r="B525" s="66" t="s">
        <v>79</v>
      </c>
      <c r="C525" s="37">
        <f aca="true" t="shared" si="253" ref="C525:Y525">SUM(C521:C524)</f>
        <v>10500</v>
      </c>
      <c r="D525" s="4">
        <f t="shared" si="253"/>
        <v>9600</v>
      </c>
      <c r="E525" s="4">
        <f t="shared" si="253"/>
        <v>9600</v>
      </c>
      <c r="F525" s="4">
        <f t="shared" si="253"/>
        <v>4500</v>
      </c>
      <c r="G525" s="4">
        <f t="shared" si="253"/>
        <v>2605</v>
      </c>
      <c r="H525" s="4">
        <f t="shared" si="253"/>
        <v>36300</v>
      </c>
      <c r="I525" s="4">
        <f t="shared" si="253"/>
        <v>24553</v>
      </c>
      <c r="J525" s="4">
        <f t="shared" si="253"/>
        <v>24300</v>
      </c>
      <c r="K525" s="4">
        <f t="shared" si="253"/>
        <v>22843</v>
      </c>
      <c r="L525" s="4">
        <f t="shared" si="253"/>
        <v>29000</v>
      </c>
      <c r="M525" s="4">
        <f t="shared" si="253"/>
        <v>27008</v>
      </c>
      <c r="N525" s="4">
        <f t="shared" si="253"/>
        <v>33000</v>
      </c>
      <c r="O525" s="4">
        <f t="shared" si="253"/>
        <v>35054</v>
      </c>
      <c r="P525" s="4">
        <f t="shared" si="253"/>
        <v>46550</v>
      </c>
      <c r="Q525" s="4">
        <f t="shared" si="253"/>
        <v>33308</v>
      </c>
      <c r="R525" s="4">
        <f t="shared" si="253"/>
        <v>39050</v>
      </c>
      <c r="S525" s="4">
        <f t="shared" si="253"/>
        <v>39032</v>
      </c>
      <c r="T525" s="4">
        <f t="shared" si="253"/>
        <v>40500</v>
      </c>
      <c r="U525" s="4">
        <f t="shared" si="253"/>
        <v>40287</v>
      </c>
      <c r="V525" s="4">
        <f t="shared" si="253"/>
        <v>42550</v>
      </c>
      <c r="W525" s="4">
        <f t="shared" si="253"/>
        <v>32684</v>
      </c>
      <c r="X525" s="4">
        <f t="shared" si="253"/>
        <v>64526</v>
      </c>
      <c r="Y525" s="4">
        <f t="shared" si="253"/>
        <v>58121</v>
      </c>
      <c r="Z525" s="4">
        <f>SUM(Z521:Z524)</f>
        <v>64773</v>
      </c>
      <c r="AA525" s="4">
        <f>SUM(AA521:AA524)</f>
        <v>64773</v>
      </c>
      <c r="AB525" s="4">
        <f>SUM(AB521:AB524)</f>
        <v>65765</v>
      </c>
      <c r="AC525" s="21">
        <f>SUM(AB525-Z525)</f>
        <v>992</v>
      </c>
      <c r="AD525" s="34">
        <f>SUM(AC525/Z525)</f>
        <v>0.015315023234989887</v>
      </c>
    </row>
    <row r="526" spans="1:30" ht="12" customHeight="1">
      <c r="A526" s="3">
        <v>635</v>
      </c>
      <c r="B526" s="30" t="s">
        <v>80</v>
      </c>
      <c r="C526" s="3" t="s">
        <v>1</v>
      </c>
      <c r="D526" s="6" t="s">
        <v>2</v>
      </c>
      <c r="E526" s="6" t="s">
        <v>1</v>
      </c>
      <c r="F526" s="6" t="s">
        <v>2</v>
      </c>
      <c r="G526" s="6" t="s">
        <v>1</v>
      </c>
      <c r="H526" s="6" t="s">
        <v>2</v>
      </c>
      <c r="I526" s="6" t="s">
        <v>1</v>
      </c>
      <c r="J526" s="6" t="s">
        <v>2</v>
      </c>
      <c r="K526" s="6" t="s">
        <v>1</v>
      </c>
      <c r="L526" s="6" t="s">
        <v>2</v>
      </c>
      <c r="M526" s="6" t="s">
        <v>1</v>
      </c>
      <c r="N526" s="6" t="s">
        <v>2</v>
      </c>
      <c r="O526" s="6" t="s">
        <v>1</v>
      </c>
      <c r="P526" s="6" t="s">
        <v>2</v>
      </c>
      <c r="Q526" s="6" t="s">
        <v>42</v>
      </c>
      <c r="R526" s="6" t="s">
        <v>2</v>
      </c>
      <c r="S526" s="6" t="s">
        <v>1</v>
      </c>
      <c r="T526" s="6" t="s">
        <v>2</v>
      </c>
      <c r="U526" s="6" t="s">
        <v>42</v>
      </c>
      <c r="V526" s="6" t="s">
        <v>2</v>
      </c>
      <c r="W526" s="6" t="s">
        <v>1</v>
      </c>
      <c r="X526" s="6" t="s">
        <v>2</v>
      </c>
      <c r="Y526" s="6" t="s">
        <v>1</v>
      </c>
      <c r="Z526" s="6" t="s">
        <v>2</v>
      </c>
      <c r="AA526" s="6" t="s">
        <v>43</v>
      </c>
      <c r="AB526" s="6" t="s">
        <v>2</v>
      </c>
      <c r="AC526" s="6" t="s">
        <v>3</v>
      </c>
      <c r="AD526" s="7" t="s">
        <v>4</v>
      </c>
    </row>
    <row r="527" spans="1:30" ht="12" customHeight="1">
      <c r="A527" s="3"/>
      <c r="B527" s="30"/>
      <c r="C527" s="3" t="s">
        <v>5</v>
      </c>
      <c r="D527" s="6" t="s">
        <v>6</v>
      </c>
      <c r="E527" s="6" t="s">
        <v>6</v>
      </c>
      <c r="F527" s="6" t="s">
        <v>7</v>
      </c>
      <c r="G527" s="6" t="s">
        <v>7</v>
      </c>
      <c r="H527" s="6" t="s">
        <v>8</v>
      </c>
      <c r="I527" s="6" t="s">
        <v>8</v>
      </c>
      <c r="J527" s="6" t="s">
        <v>9</v>
      </c>
      <c r="K527" s="6" t="s">
        <v>9</v>
      </c>
      <c r="L527" s="6" t="s">
        <v>10</v>
      </c>
      <c r="M527" s="6" t="s">
        <v>10</v>
      </c>
      <c r="N527" s="6" t="s">
        <v>44</v>
      </c>
      <c r="O527" s="6" t="s">
        <v>11</v>
      </c>
      <c r="P527" s="6" t="s">
        <v>45</v>
      </c>
      <c r="Q527" s="6" t="s">
        <v>45</v>
      </c>
      <c r="R527" s="6" t="s">
        <v>46</v>
      </c>
      <c r="S527" s="6" t="s">
        <v>13</v>
      </c>
      <c r="T527" s="6" t="s">
        <v>14</v>
      </c>
      <c r="U527" s="6" t="s">
        <v>14</v>
      </c>
      <c r="V527" s="6" t="s">
        <v>15</v>
      </c>
      <c r="W527" s="6" t="s">
        <v>15</v>
      </c>
      <c r="X527" s="6" t="s">
        <v>16</v>
      </c>
      <c r="Y527" s="6" t="s">
        <v>16</v>
      </c>
      <c r="Z527" s="6" t="s">
        <v>17</v>
      </c>
      <c r="AA527" s="6" t="s">
        <v>17</v>
      </c>
      <c r="AB527" s="6" t="s">
        <v>402</v>
      </c>
      <c r="AC527" s="6" t="s">
        <v>400</v>
      </c>
      <c r="AD527" s="7" t="s">
        <v>400</v>
      </c>
    </row>
    <row r="528" spans="1:30" ht="12" customHeight="1">
      <c r="A528" s="25">
        <v>2002</v>
      </c>
      <c r="B528" s="26" t="s">
        <v>98</v>
      </c>
      <c r="C528" s="38">
        <v>1221</v>
      </c>
      <c r="D528" s="38">
        <v>1050</v>
      </c>
      <c r="E528" s="38">
        <v>1257</v>
      </c>
      <c r="F528" s="38">
        <v>1200</v>
      </c>
      <c r="G528" s="38">
        <v>1294</v>
      </c>
      <c r="H528" s="38">
        <v>1300</v>
      </c>
      <c r="I528" s="38">
        <v>1005</v>
      </c>
      <c r="J528" s="38">
        <v>1400</v>
      </c>
      <c r="K528" s="38">
        <v>1322</v>
      </c>
      <c r="L528" s="38">
        <v>1400</v>
      </c>
      <c r="M528" s="38">
        <v>1511</v>
      </c>
      <c r="N528" s="38">
        <v>1520</v>
      </c>
      <c r="O528" s="38">
        <v>1349</v>
      </c>
      <c r="P528" s="38">
        <v>2300</v>
      </c>
      <c r="Q528" s="38">
        <v>1426</v>
      </c>
      <c r="R528" s="38">
        <v>2300</v>
      </c>
      <c r="S528" s="38">
        <v>1699</v>
      </c>
      <c r="T528" s="38">
        <v>2500</v>
      </c>
      <c r="U528" s="38">
        <v>2075</v>
      </c>
      <c r="V528" s="38">
        <v>2500</v>
      </c>
      <c r="W528" s="38">
        <v>2078</v>
      </c>
      <c r="X528" s="38">
        <v>2500</v>
      </c>
      <c r="Y528" s="38">
        <v>1984</v>
      </c>
      <c r="Z528" s="38">
        <v>2500</v>
      </c>
      <c r="AA528" s="38">
        <v>2500</v>
      </c>
      <c r="AB528" s="38">
        <v>2500</v>
      </c>
      <c r="AC528" s="16">
        <f>SUM(AB528-Z528)</f>
        <v>0</v>
      </c>
      <c r="AD528" s="31">
        <f>SUM(AC528/Z528)</f>
        <v>0</v>
      </c>
    </row>
    <row r="529" spans="1:30" s="33" customFormat="1" ht="12" customHeight="1">
      <c r="A529" s="25">
        <v>2003</v>
      </c>
      <c r="B529" s="26" t="s">
        <v>99</v>
      </c>
      <c r="C529" s="38">
        <v>538</v>
      </c>
      <c r="D529" s="38">
        <v>600</v>
      </c>
      <c r="E529" s="38">
        <v>1663</v>
      </c>
      <c r="F529" s="38">
        <v>700</v>
      </c>
      <c r="G529" s="38">
        <v>682</v>
      </c>
      <c r="H529" s="38">
        <v>800</v>
      </c>
      <c r="I529" s="38">
        <v>682</v>
      </c>
      <c r="J529" s="38">
        <v>800</v>
      </c>
      <c r="K529" s="38">
        <v>653</v>
      </c>
      <c r="L529" s="38">
        <v>800</v>
      </c>
      <c r="M529" s="38">
        <v>749</v>
      </c>
      <c r="N529" s="38">
        <v>702</v>
      </c>
      <c r="O529" s="38">
        <v>759</v>
      </c>
      <c r="P529" s="38">
        <v>702</v>
      </c>
      <c r="Q529" s="38">
        <v>737</v>
      </c>
      <c r="R529" s="38">
        <v>702</v>
      </c>
      <c r="S529" s="38">
        <v>727</v>
      </c>
      <c r="T529" s="38"/>
      <c r="U529" s="38">
        <v>680</v>
      </c>
      <c r="V529" s="38">
        <v>730</v>
      </c>
      <c r="W529" s="38">
        <v>657</v>
      </c>
      <c r="X529" s="38">
        <v>730</v>
      </c>
      <c r="Y529" s="38">
        <v>789</v>
      </c>
      <c r="Z529" s="38">
        <v>750</v>
      </c>
      <c r="AA529" s="38">
        <v>750</v>
      </c>
      <c r="AB529" s="38">
        <v>790</v>
      </c>
      <c r="AC529" s="16">
        <f>SUM(AB529-Z529)</f>
        <v>40</v>
      </c>
      <c r="AD529" s="31">
        <f>SUM(AC529/Z529)</f>
        <v>0.05333333333333334</v>
      </c>
    </row>
    <row r="530" spans="1:30" ht="12" customHeight="1">
      <c r="A530" s="25">
        <v>3003</v>
      </c>
      <c r="B530" s="26" t="s">
        <v>122</v>
      </c>
      <c r="C530" s="38">
        <v>1068</v>
      </c>
      <c r="D530" s="38">
        <v>1400</v>
      </c>
      <c r="E530" s="38">
        <v>-952</v>
      </c>
      <c r="F530" s="38">
        <v>1400</v>
      </c>
      <c r="G530" s="38">
        <v>645</v>
      </c>
      <c r="H530" s="38">
        <v>1200</v>
      </c>
      <c r="I530" s="38">
        <v>1475</v>
      </c>
      <c r="J530" s="38">
        <v>1200</v>
      </c>
      <c r="K530" s="38">
        <v>1315</v>
      </c>
      <c r="L530" s="38">
        <v>1100</v>
      </c>
      <c r="M530" s="38">
        <v>1918</v>
      </c>
      <c r="N530" s="38">
        <v>1782</v>
      </c>
      <c r="O530" s="38">
        <v>1566</v>
      </c>
      <c r="P530" s="38">
        <v>2420</v>
      </c>
      <c r="Q530" s="38">
        <v>2469</v>
      </c>
      <c r="R530" s="38">
        <v>2420</v>
      </c>
      <c r="S530" s="38">
        <v>3777</v>
      </c>
      <c r="T530" s="38">
        <v>3500</v>
      </c>
      <c r="U530" s="38">
        <v>2730</v>
      </c>
      <c r="V530" s="38">
        <v>2450</v>
      </c>
      <c r="W530" s="38">
        <v>2029</v>
      </c>
      <c r="X530" s="38">
        <v>3500</v>
      </c>
      <c r="Y530" s="38">
        <v>2621</v>
      </c>
      <c r="Z530" s="38">
        <v>4630</v>
      </c>
      <c r="AA530" s="38">
        <v>4630</v>
      </c>
      <c r="AB530" s="38">
        <v>4630</v>
      </c>
      <c r="AC530" s="16">
        <f>SUM(AB530-Z530)</f>
        <v>0</v>
      </c>
      <c r="AD530" s="31">
        <f>SUM(AC530/Z530)</f>
        <v>0</v>
      </c>
    </row>
    <row r="531" spans="1:30" s="33" customFormat="1" ht="12" customHeight="1">
      <c r="A531" s="32">
        <v>635</v>
      </c>
      <c r="B531" s="26" t="s">
        <v>259</v>
      </c>
      <c r="C531" s="37">
        <f aca="true" t="shared" si="254" ref="C531:Y531">SUM(C528:C530)</f>
        <v>2827</v>
      </c>
      <c r="D531" s="37">
        <f t="shared" si="254"/>
        <v>3050</v>
      </c>
      <c r="E531" s="37">
        <f t="shared" si="254"/>
        <v>1968</v>
      </c>
      <c r="F531" s="37">
        <f t="shared" si="254"/>
        <v>3300</v>
      </c>
      <c r="G531" s="37">
        <f t="shared" si="254"/>
        <v>2621</v>
      </c>
      <c r="H531" s="37">
        <f t="shared" si="254"/>
        <v>3300</v>
      </c>
      <c r="I531" s="37">
        <f t="shared" si="254"/>
        <v>3162</v>
      </c>
      <c r="J531" s="37">
        <f t="shared" si="254"/>
        <v>3400</v>
      </c>
      <c r="K531" s="37">
        <f t="shared" si="254"/>
        <v>3290</v>
      </c>
      <c r="L531" s="37">
        <f t="shared" si="254"/>
        <v>3300</v>
      </c>
      <c r="M531" s="37">
        <f t="shared" si="254"/>
        <v>4178</v>
      </c>
      <c r="N531" s="37">
        <f t="shared" si="254"/>
        <v>4004</v>
      </c>
      <c r="O531" s="37">
        <f t="shared" si="254"/>
        <v>3674</v>
      </c>
      <c r="P531" s="37">
        <f t="shared" si="254"/>
        <v>5422</v>
      </c>
      <c r="Q531" s="37">
        <f t="shared" si="254"/>
        <v>4632</v>
      </c>
      <c r="R531" s="37">
        <f t="shared" si="254"/>
        <v>5422</v>
      </c>
      <c r="S531" s="37">
        <f t="shared" si="254"/>
        <v>6203</v>
      </c>
      <c r="T531" s="37">
        <f t="shared" si="254"/>
        <v>6000</v>
      </c>
      <c r="U531" s="37">
        <f t="shared" si="254"/>
        <v>5485</v>
      </c>
      <c r="V531" s="37">
        <f t="shared" si="254"/>
        <v>5680</v>
      </c>
      <c r="W531" s="37">
        <f t="shared" si="254"/>
        <v>4764</v>
      </c>
      <c r="X531" s="37">
        <f t="shared" si="254"/>
        <v>6730</v>
      </c>
      <c r="Y531" s="37">
        <f t="shared" si="254"/>
        <v>5394</v>
      </c>
      <c r="Z531" s="37">
        <f>SUM(Z528:Z530)</f>
        <v>7880</v>
      </c>
      <c r="AA531" s="37">
        <f>SUM(AA528:AA530)</f>
        <v>7880</v>
      </c>
      <c r="AB531" s="37">
        <f>SUM(AB528:AB530)</f>
        <v>7920</v>
      </c>
      <c r="AC531" s="21">
        <f>SUM(AB531-Z531)</f>
        <v>40</v>
      </c>
      <c r="AD531" s="34">
        <f>SUM(AC531/Z531)</f>
        <v>0.005076142131979695</v>
      </c>
    </row>
    <row r="532" spans="1:30" ht="12" customHeight="1">
      <c r="A532" s="3">
        <v>640</v>
      </c>
      <c r="B532" s="30" t="s">
        <v>260</v>
      </c>
      <c r="C532" s="3" t="s">
        <v>1</v>
      </c>
      <c r="D532" s="6" t="s">
        <v>2</v>
      </c>
      <c r="E532" s="6" t="s">
        <v>1</v>
      </c>
      <c r="F532" s="6" t="s">
        <v>2</v>
      </c>
      <c r="G532" s="6" t="s">
        <v>1</v>
      </c>
      <c r="H532" s="6" t="s">
        <v>2</v>
      </c>
      <c r="I532" s="6" t="s">
        <v>1</v>
      </c>
      <c r="J532" s="6" t="s">
        <v>2</v>
      </c>
      <c r="K532" s="6" t="s">
        <v>1</v>
      </c>
      <c r="L532" s="6" t="s">
        <v>2</v>
      </c>
      <c r="M532" s="6" t="s">
        <v>1</v>
      </c>
      <c r="N532" s="6" t="s">
        <v>2</v>
      </c>
      <c r="O532" s="6" t="s">
        <v>1</v>
      </c>
      <c r="P532" s="6" t="s">
        <v>2</v>
      </c>
      <c r="Q532" s="6" t="s">
        <v>42</v>
      </c>
      <c r="R532" s="6" t="s">
        <v>2</v>
      </c>
      <c r="S532" s="6" t="s">
        <v>1</v>
      </c>
      <c r="T532" s="6" t="s">
        <v>2</v>
      </c>
      <c r="U532" s="6" t="s">
        <v>42</v>
      </c>
      <c r="V532" s="6" t="s">
        <v>2</v>
      </c>
      <c r="W532" s="6" t="s">
        <v>1</v>
      </c>
      <c r="X532" s="6" t="s">
        <v>2</v>
      </c>
      <c r="Y532" s="6" t="s">
        <v>1</v>
      </c>
      <c r="Z532" s="6" t="s">
        <v>2</v>
      </c>
      <c r="AA532" s="6" t="s">
        <v>43</v>
      </c>
      <c r="AB532" s="6" t="s">
        <v>2</v>
      </c>
      <c r="AC532" s="6" t="s">
        <v>3</v>
      </c>
      <c r="AD532" s="7" t="s">
        <v>4</v>
      </c>
    </row>
    <row r="533" spans="1:30" ht="12" customHeight="1">
      <c r="A533" s="3"/>
      <c r="B533" s="30"/>
      <c r="C533" s="3" t="s">
        <v>5</v>
      </c>
      <c r="D533" s="6" t="s">
        <v>6</v>
      </c>
      <c r="E533" s="6" t="s">
        <v>6</v>
      </c>
      <c r="F533" s="6" t="s">
        <v>7</v>
      </c>
      <c r="G533" s="6" t="s">
        <v>7</v>
      </c>
      <c r="H533" s="6" t="s">
        <v>8</v>
      </c>
      <c r="I533" s="6" t="s">
        <v>8</v>
      </c>
      <c r="J533" s="6" t="s">
        <v>9</v>
      </c>
      <c r="K533" s="6" t="s">
        <v>9</v>
      </c>
      <c r="L533" s="6" t="s">
        <v>10</v>
      </c>
      <c r="M533" s="6" t="s">
        <v>10</v>
      </c>
      <c r="N533" s="6" t="s">
        <v>44</v>
      </c>
      <c r="O533" s="6" t="s">
        <v>11</v>
      </c>
      <c r="P533" s="6" t="s">
        <v>45</v>
      </c>
      <c r="Q533" s="6" t="s">
        <v>45</v>
      </c>
      <c r="R533" s="6" t="s">
        <v>46</v>
      </c>
      <c r="S533" s="6" t="s">
        <v>13</v>
      </c>
      <c r="T533" s="6" t="s">
        <v>14</v>
      </c>
      <c r="U533" s="6" t="s">
        <v>14</v>
      </c>
      <c r="V533" s="6" t="s">
        <v>15</v>
      </c>
      <c r="W533" s="6" t="s">
        <v>15</v>
      </c>
      <c r="X533" s="6" t="s">
        <v>16</v>
      </c>
      <c r="Y533" s="6" t="s">
        <v>16</v>
      </c>
      <c r="Z533" s="6" t="s">
        <v>17</v>
      </c>
      <c r="AA533" s="6" t="s">
        <v>17</v>
      </c>
      <c r="AB533" s="6" t="s">
        <v>402</v>
      </c>
      <c r="AC533" s="6" t="s">
        <v>400</v>
      </c>
      <c r="AD533" s="7" t="s">
        <v>400</v>
      </c>
    </row>
    <row r="534" spans="1:30" ht="12" customHeight="1">
      <c r="A534" s="25">
        <v>1001</v>
      </c>
      <c r="B534" s="26" t="s">
        <v>92</v>
      </c>
      <c r="C534" s="38">
        <v>6221</v>
      </c>
      <c r="D534" s="38">
        <v>6407</v>
      </c>
      <c r="E534" s="36">
        <v>10638</v>
      </c>
      <c r="F534" s="36">
        <v>12175</v>
      </c>
      <c r="G534" s="36">
        <v>12175</v>
      </c>
      <c r="H534" s="36">
        <v>12550</v>
      </c>
      <c r="I534" s="56">
        <v>12587</v>
      </c>
      <c r="J534" s="56">
        <v>13210</v>
      </c>
      <c r="K534" s="56">
        <v>13210</v>
      </c>
      <c r="L534" s="56">
        <v>14035</v>
      </c>
      <c r="M534" s="56">
        <v>13905</v>
      </c>
      <c r="N534" s="56">
        <v>14385</v>
      </c>
      <c r="O534" s="56">
        <v>13692</v>
      </c>
      <c r="P534" s="56">
        <v>14874</v>
      </c>
      <c r="Q534" s="56">
        <v>14147</v>
      </c>
      <c r="R534" s="56">
        <v>16139</v>
      </c>
      <c r="S534" s="56">
        <v>16139</v>
      </c>
      <c r="T534" s="56">
        <v>16786</v>
      </c>
      <c r="U534" s="56">
        <v>16338</v>
      </c>
      <c r="V534" s="56">
        <v>17451</v>
      </c>
      <c r="W534" s="56">
        <v>17447</v>
      </c>
      <c r="X534" s="56">
        <v>17451</v>
      </c>
      <c r="Y534" s="39">
        <v>17447</v>
      </c>
      <c r="Z534" s="39">
        <v>23300</v>
      </c>
      <c r="AA534" s="39">
        <v>23300</v>
      </c>
      <c r="AB534" s="39">
        <v>23150</v>
      </c>
      <c r="AC534" s="16">
        <f aca="true" t="shared" si="255" ref="AC534:AC551">SUM(AB534-Z534)</f>
        <v>-150</v>
      </c>
      <c r="AD534" s="31">
        <f aca="true" t="shared" si="256" ref="AD534:AD550">SUM(AC534/Z534)</f>
        <v>-0.006437768240343348</v>
      </c>
    </row>
    <row r="535" spans="1:30" s="33" customFormat="1" ht="12" customHeight="1">
      <c r="A535" s="25">
        <v>1002</v>
      </c>
      <c r="B535" s="26" t="s">
        <v>93</v>
      </c>
      <c r="C535" s="38">
        <v>2812</v>
      </c>
      <c r="D535" s="38">
        <v>1320</v>
      </c>
      <c r="E535" s="36">
        <v>1254</v>
      </c>
      <c r="F535" s="36">
        <v>1360</v>
      </c>
      <c r="G535" s="36">
        <v>0</v>
      </c>
      <c r="H535" s="36">
        <v>1400</v>
      </c>
      <c r="I535" s="56">
        <v>1330</v>
      </c>
      <c r="J535" s="56">
        <v>1520</v>
      </c>
      <c r="K535" s="56">
        <v>1520</v>
      </c>
      <c r="L535" s="56">
        <v>1560</v>
      </c>
      <c r="M535" s="56">
        <v>1445</v>
      </c>
      <c r="N535" s="56">
        <v>1608</v>
      </c>
      <c r="O535" s="56">
        <v>1527</v>
      </c>
      <c r="P535" s="56">
        <v>1658</v>
      </c>
      <c r="Q535" s="56">
        <v>1751</v>
      </c>
      <c r="R535" s="56">
        <v>1724</v>
      </c>
      <c r="S535" s="56">
        <v>1552</v>
      </c>
      <c r="T535" s="56">
        <v>1794</v>
      </c>
      <c r="U535" s="56">
        <v>1606</v>
      </c>
      <c r="V535" s="56">
        <v>1830</v>
      </c>
      <c r="W535" s="56">
        <v>2184</v>
      </c>
      <c r="X535" s="56">
        <v>1830</v>
      </c>
      <c r="Y535" s="39">
        <v>1830</v>
      </c>
      <c r="Z535" s="39">
        <v>13070</v>
      </c>
      <c r="AA535" s="39">
        <v>13070</v>
      </c>
      <c r="AB535" s="39">
        <v>13440</v>
      </c>
      <c r="AC535" s="16">
        <f t="shared" si="255"/>
        <v>370</v>
      </c>
      <c r="AD535" s="31">
        <f t="shared" si="256"/>
        <v>0.028309104820198928</v>
      </c>
    </row>
    <row r="536" spans="1:30" ht="12" customHeight="1">
      <c r="A536" s="25">
        <v>1020</v>
      </c>
      <c r="B536" s="26" t="s">
        <v>95</v>
      </c>
      <c r="C536" s="38">
        <v>844</v>
      </c>
      <c r="D536" s="38">
        <v>591</v>
      </c>
      <c r="E536" s="36"/>
      <c r="F536" s="36">
        <f>SUM(F534+F535)*0.0765</f>
        <v>1035.4275</v>
      </c>
      <c r="G536" s="36">
        <v>857</v>
      </c>
      <c r="H536" s="36">
        <v>1067</v>
      </c>
      <c r="I536" s="56">
        <v>1883</v>
      </c>
      <c r="J536" s="56">
        <f>SUM(J534+J535)*0.0765</f>
        <v>1126.845</v>
      </c>
      <c r="K536" s="56">
        <v>1523</v>
      </c>
      <c r="L536" s="56">
        <v>1193</v>
      </c>
      <c r="M536" s="56">
        <v>1170</v>
      </c>
      <c r="N536" s="56">
        <f>SUM(N534:N535)*0.0765</f>
        <v>1223.4645</v>
      </c>
      <c r="O536" s="56">
        <v>1246</v>
      </c>
      <c r="P536" s="56">
        <f>SUM(P534:P535)*0.0765</f>
        <v>1264.6979999999999</v>
      </c>
      <c r="Q536" s="56">
        <v>1085</v>
      </c>
      <c r="R536" s="56">
        <f>SUM(R534:R535)*0.0765</f>
        <v>1366.5194999999999</v>
      </c>
      <c r="S536" s="56">
        <v>1835</v>
      </c>
      <c r="T536" s="56">
        <f>SUM(T534:T535)*0.0765</f>
        <v>1421.37</v>
      </c>
      <c r="U536" s="56">
        <v>1866</v>
      </c>
      <c r="V536" s="56">
        <f>SUM(V534:V535)*0.0765</f>
        <v>1474.9965</v>
      </c>
      <c r="W536" s="56">
        <v>2068</v>
      </c>
      <c r="X536" s="56">
        <f>SUM(X534:X535)*0.0765</f>
        <v>1474.9965</v>
      </c>
      <c r="Y536" s="39">
        <v>1475</v>
      </c>
      <c r="Z536" s="39">
        <f>SUM(Z533:Z535)*0.0765</f>
        <v>2782.305</v>
      </c>
      <c r="AA536" s="39">
        <f>SUM(AA533:AA535)*0.0765</f>
        <v>2782.305</v>
      </c>
      <c r="AB536" s="39">
        <f>SUM(AB533:AB535)*0.0765</f>
        <v>2799.1349999999998</v>
      </c>
      <c r="AC536" s="16">
        <f t="shared" si="255"/>
        <v>16.829999999999927</v>
      </c>
      <c r="AD536" s="31">
        <f t="shared" si="256"/>
        <v>0.006048941435248805</v>
      </c>
    </row>
    <row r="537" spans="1:30" s="33" customFormat="1" ht="12" customHeight="1">
      <c r="A537" s="32"/>
      <c r="B537" s="26" t="s">
        <v>133</v>
      </c>
      <c r="C537" s="37">
        <f aca="true" t="shared" si="257" ref="C537:H537">SUM(C534:C536)</f>
        <v>9877</v>
      </c>
      <c r="D537" s="4">
        <f t="shared" si="257"/>
        <v>8318</v>
      </c>
      <c r="E537" s="54">
        <f t="shared" si="257"/>
        <v>11892</v>
      </c>
      <c r="F537" s="54">
        <f t="shared" si="257"/>
        <v>14570.4275</v>
      </c>
      <c r="G537" s="54">
        <f>SUM(G534:G536)</f>
        <v>13032</v>
      </c>
      <c r="H537" s="54">
        <f t="shared" si="257"/>
        <v>15017</v>
      </c>
      <c r="I537" s="69">
        <f aca="true" t="shared" si="258" ref="I537:X537">SUM(I534:I536)</f>
        <v>15800</v>
      </c>
      <c r="J537" s="69">
        <f t="shared" si="258"/>
        <v>15856.845</v>
      </c>
      <c r="K537" s="69">
        <f t="shared" si="258"/>
        <v>16253</v>
      </c>
      <c r="L537" s="69">
        <f t="shared" si="258"/>
        <v>16788</v>
      </c>
      <c r="M537" s="69">
        <f t="shared" si="258"/>
        <v>16520</v>
      </c>
      <c r="N537" s="69">
        <f t="shared" si="258"/>
        <v>17216.464500000002</v>
      </c>
      <c r="O537" s="69">
        <f t="shared" si="258"/>
        <v>16465</v>
      </c>
      <c r="P537" s="69">
        <f t="shared" si="258"/>
        <v>17796.698</v>
      </c>
      <c r="Q537" s="69">
        <f t="shared" si="258"/>
        <v>16983</v>
      </c>
      <c r="R537" s="69">
        <f t="shared" si="258"/>
        <v>19229.5195</v>
      </c>
      <c r="S537" s="69">
        <f t="shared" si="258"/>
        <v>19526</v>
      </c>
      <c r="T537" s="69">
        <f t="shared" si="258"/>
        <v>20001.37</v>
      </c>
      <c r="U537" s="69">
        <f t="shared" si="258"/>
        <v>19810</v>
      </c>
      <c r="V537" s="69">
        <f t="shared" si="258"/>
        <v>20755.9965</v>
      </c>
      <c r="W537" s="69">
        <f t="shared" si="258"/>
        <v>21699</v>
      </c>
      <c r="X537" s="69">
        <f t="shared" si="258"/>
        <v>20755.9965</v>
      </c>
      <c r="Y537" s="40">
        <f>SUM(Y534:Y536)</f>
        <v>20752</v>
      </c>
      <c r="Z537" s="40">
        <f>SUM(Z534:Z536)</f>
        <v>39152.305</v>
      </c>
      <c r="AA537" s="40">
        <f>SUM(AA534:AA536)</f>
        <v>39152.305</v>
      </c>
      <c r="AB537" s="40">
        <f>SUM(AB534:AB536)</f>
        <v>39389.135</v>
      </c>
      <c r="AC537" s="21">
        <f t="shared" si="255"/>
        <v>236.83000000000175</v>
      </c>
      <c r="AD537" s="34">
        <f t="shared" si="256"/>
        <v>0.006048941435248876</v>
      </c>
    </row>
    <row r="538" spans="1:30" ht="12" customHeight="1">
      <c r="A538" s="25">
        <v>2002</v>
      </c>
      <c r="B538" s="26" t="s">
        <v>98</v>
      </c>
      <c r="C538" s="38">
        <v>1464</v>
      </c>
      <c r="D538" s="38">
        <v>850</v>
      </c>
      <c r="E538" s="38">
        <v>524</v>
      </c>
      <c r="F538" s="38">
        <v>850</v>
      </c>
      <c r="G538" s="38">
        <v>853</v>
      </c>
      <c r="H538" s="38">
        <v>850</v>
      </c>
      <c r="I538" s="55">
        <v>869</v>
      </c>
      <c r="J538" s="55">
        <v>850</v>
      </c>
      <c r="K538" s="55">
        <v>956</v>
      </c>
      <c r="L538" s="55">
        <v>850</v>
      </c>
      <c r="M538" s="55">
        <v>995</v>
      </c>
      <c r="N538" s="55">
        <v>980</v>
      </c>
      <c r="O538" s="55">
        <v>1051</v>
      </c>
      <c r="P538" s="55">
        <v>1300</v>
      </c>
      <c r="Q538" s="55">
        <v>1505</v>
      </c>
      <c r="R538" s="55">
        <v>1300</v>
      </c>
      <c r="S538" s="55">
        <v>1060</v>
      </c>
      <c r="T538" s="55">
        <v>1380</v>
      </c>
      <c r="U538" s="55">
        <v>1357</v>
      </c>
      <c r="V538" s="55">
        <v>1380</v>
      </c>
      <c r="W538" s="55">
        <v>910</v>
      </c>
      <c r="X538" s="55">
        <v>1380</v>
      </c>
      <c r="Y538" s="39">
        <v>816</v>
      </c>
      <c r="Z538" s="39">
        <v>1200</v>
      </c>
      <c r="AA538" s="39">
        <v>1000</v>
      </c>
      <c r="AB538" s="39">
        <v>1200</v>
      </c>
      <c r="AC538" s="16">
        <f t="shared" si="255"/>
        <v>0</v>
      </c>
      <c r="AD538" s="31">
        <f t="shared" si="256"/>
        <v>0</v>
      </c>
    </row>
    <row r="539" spans="1:30" ht="12" customHeight="1">
      <c r="A539" s="25">
        <v>2003</v>
      </c>
      <c r="B539" s="26" t="s">
        <v>261</v>
      </c>
      <c r="C539" s="38">
        <v>146</v>
      </c>
      <c r="D539" s="38">
        <v>1500</v>
      </c>
      <c r="E539" s="38">
        <v>133</v>
      </c>
      <c r="F539" s="38">
        <v>1500</v>
      </c>
      <c r="G539" s="38">
        <v>143</v>
      </c>
      <c r="H539" s="38">
        <v>1500</v>
      </c>
      <c r="I539" s="55">
        <v>1691</v>
      </c>
      <c r="J539" s="55">
        <v>1500</v>
      </c>
      <c r="K539" s="55">
        <v>862</v>
      </c>
      <c r="L539" s="55">
        <v>1500</v>
      </c>
      <c r="M539" s="55">
        <v>143</v>
      </c>
      <c r="N539" s="55">
        <v>1200</v>
      </c>
      <c r="O539" s="55">
        <v>143</v>
      </c>
      <c r="P539" s="55">
        <v>1200</v>
      </c>
      <c r="Q539" s="55">
        <v>1200</v>
      </c>
      <c r="R539" s="55">
        <v>2200</v>
      </c>
      <c r="S539" s="55">
        <v>1545</v>
      </c>
      <c r="T539" s="55">
        <v>2200</v>
      </c>
      <c r="U539" s="55">
        <v>2200</v>
      </c>
      <c r="V539" s="55">
        <v>2200</v>
      </c>
      <c r="W539" s="55">
        <v>2105</v>
      </c>
      <c r="X539" s="55">
        <v>2200</v>
      </c>
      <c r="Y539" s="39">
        <v>2400</v>
      </c>
      <c r="Z539" s="39">
        <v>2275</v>
      </c>
      <c r="AA539" s="39">
        <v>2500</v>
      </c>
      <c r="AB539" s="39">
        <v>2600</v>
      </c>
      <c r="AC539" s="16">
        <f t="shared" si="255"/>
        <v>325</v>
      </c>
      <c r="AD539" s="31">
        <f t="shared" si="256"/>
        <v>0.14285714285714285</v>
      </c>
    </row>
    <row r="540" spans="1:30" ht="12" customHeight="1">
      <c r="A540" s="25">
        <v>2010</v>
      </c>
      <c r="B540" s="26" t="s">
        <v>106</v>
      </c>
      <c r="C540" s="38">
        <v>8710</v>
      </c>
      <c r="D540" s="38">
        <v>8700</v>
      </c>
      <c r="E540" s="38">
        <v>8657</v>
      </c>
      <c r="F540" s="38">
        <v>9200</v>
      </c>
      <c r="G540" s="38">
        <v>9155</v>
      </c>
      <c r="H540" s="38">
        <v>14000</v>
      </c>
      <c r="I540" s="55">
        <v>12159</v>
      </c>
      <c r="J540" s="55">
        <v>15000</v>
      </c>
      <c r="K540" s="55">
        <v>12983</v>
      </c>
      <c r="L540" s="55">
        <v>15000</v>
      </c>
      <c r="M540" s="55">
        <v>3710</v>
      </c>
      <c r="N540" s="55">
        <v>15000</v>
      </c>
      <c r="O540" s="55">
        <v>14999</v>
      </c>
      <c r="P540" s="55">
        <v>17000</v>
      </c>
      <c r="Q540" s="55">
        <v>17384</v>
      </c>
      <c r="R540" s="55">
        <v>17525</v>
      </c>
      <c r="S540" s="55">
        <v>16983</v>
      </c>
      <c r="T540" s="55">
        <v>19250</v>
      </c>
      <c r="U540" s="55">
        <v>19814</v>
      </c>
      <c r="V540" s="55">
        <v>14500</v>
      </c>
      <c r="W540" s="55">
        <v>15119</v>
      </c>
      <c r="X540" s="55">
        <v>15000</v>
      </c>
      <c r="Y540" s="39">
        <v>12716</v>
      </c>
      <c r="Z540" s="39">
        <v>17400</v>
      </c>
      <c r="AA540" s="39">
        <v>17400</v>
      </c>
      <c r="AB540" s="39">
        <v>15000</v>
      </c>
      <c r="AC540" s="16">
        <f t="shared" si="255"/>
        <v>-2400</v>
      </c>
      <c r="AD540" s="31">
        <f t="shared" si="256"/>
        <v>-0.13793103448275862</v>
      </c>
    </row>
    <row r="541" spans="1:30" ht="12" customHeight="1">
      <c r="A541" s="25">
        <v>2022</v>
      </c>
      <c r="B541" s="26" t="s">
        <v>111</v>
      </c>
      <c r="C541" s="38">
        <v>0</v>
      </c>
      <c r="D541" s="38">
        <v>80</v>
      </c>
      <c r="E541" s="38">
        <v>180</v>
      </c>
      <c r="F541" s="38">
        <v>80</v>
      </c>
      <c r="G541" s="38">
        <v>80</v>
      </c>
      <c r="H541" s="38">
        <v>80</v>
      </c>
      <c r="I541" s="55">
        <v>0</v>
      </c>
      <c r="J541" s="55">
        <v>80</v>
      </c>
      <c r="K541" s="55">
        <v>0</v>
      </c>
      <c r="L541" s="55">
        <v>125</v>
      </c>
      <c r="M541" s="55">
        <v>109</v>
      </c>
      <c r="N541" s="55">
        <v>150</v>
      </c>
      <c r="O541" s="55">
        <v>133</v>
      </c>
      <c r="P541" s="55">
        <v>405</v>
      </c>
      <c r="Q541" s="55">
        <v>405</v>
      </c>
      <c r="R541" s="55">
        <v>405</v>
      </c>
      <c r="S541" s="55">
        <v>446</v>
      </c>
      <c r="T541" s="55">
        <v>465</v>
      </c>
      <c r="U541" s="55">
        <v>462</v>
      </c>
      <c r="V541" s="55">
        <v>465</v>
      </c>
      <c r="W541" s="55">
        <v>479</v>
      </c>
      <c r="X541" s="55">
        <v>465</v>
      </c>
      <c r="Y541" s="27">
        <v>467</v>
      </c>
      <c r="Z541" s="27">
        <v>510</v>
      </c>
      <c r="AA541" s="27">
        <v>510</v>
      </c>
      <c r="AB541" s="14">
        <v>540</v>
      </c>
      <c r="AC541" s="16">
        <f t="shared" si="255"/>
        <v>30</v>
      </c>
      <c r="AD541" s="31">
        <f t="shared" si="256"/>
        <v>0.058823529411764705</v>
      </c>
    </row>
    <row r="542" spans="1:30" ht="12" customHeight="1">
      <c r="A542" s="25">
        <v>2032</v>
      </c>
      <c r="B542" s="26" t="s">
        <v>112</v>
      </c>
      <c r="C542" s="38">
        <v>1504</v>
      </c>
      <c r="D542" s="38">
        <v>650</v>
      </c>
      <c r="E542" s="38">
        <v>831</v>
      </c>
      <c r="F542" s="38">
        <v>650</v>
      </c>
      <c r="G542" s="38">
        <v>637</v>
      </c>
      <c r="H542" s="38">
        <v>1000</v>
      </c>
      <c r="I542" s="55">
        <v>1160</v>
      </c>
      <c r="J542" s="55">
        <v>1000</v>
      </c>
      <c r="K542" s="55">
        <v>1095</v>
      </c>
      <c r="L542" s="55">
        <v>1200</v>
      </c>
      <c r="M542" s="55">
        <v>571</v>
      </c>
      <c r="N542" s="55">
        <v>1300</v>
      </c>
      <c r="O542" s="55">
        <v>1138</v>
      </c>
      <c r="P542" s="55">
        <v>1375</v>
      </c>
      <c r="Q542" s="55">
        <v>603</v>
      </c>
      <c r="R542" s="55">
        <v>1500</v>
      </c>
      <c r="S542" s="55">
        <v>392</v>
      </c>
      <c r="T542" s="55">
        <v>1500</v>
      </c>
      <c r="U542" s="55">
        <v>1495</v>
      </c>
      <c r="V542" s="55">
        <v>1500</v>
      </c>
      <c r="W542" s="55">
        <v>1418</v>
      </c>
      <c r="X542" s="55">
        <v>1500</v>
      </c>
      <c r="Y542" s="39">
        <v>1496</v>
      </c>
      <c r="Z542" s="39">
        <v>1500</v>
      </c>
      <c r="AA542" s="39">
        <v>1300</v>
      </c>
      <c r="AB542" s="39">
        <v>1500</v>
      </c>
      <c r="AC542" s="16">
        <f t="shared" si="255"/>
        <v>0</v>
      </c>
      <c r="AD542" s="31">
        <f t="shared" si="256"/>
        <v>0</v>
      </c>
    </row>
    <row r="543" spans="1:30" ht="12" customHeight="1">
      <c r="A543" s="25">
        <v>2037</v>
      </c>
      <c r="B543" s="26" t="s">
        <v>262</v>
      </c>
      <c r="C543" s="38"/>
      <c r="D543" s="38"/>
      <c r="E543" s="38"/>
      <c r="F543" s="38"/>
      <c r="G543" s="38"/>
      <c r="H543" s="38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>
        <v>1005</v>
      </c>
      <c r="X543" s="55">
        <v>3500</v>
      </c>
      <c r="Y543" s="39">
        <v>3796</v>
      </c>
      <c r="Z543" s="39">
        <v>3500</v>
      </c>
      <c r="AA543" s="39">
        <v>3500</v>
      </c>
      <c r="AB543" s="39">
        <v>3500</v>
      </c>
      <c r="AC543" s="16">
        <f t="shared" si="255"/>
        <v>0</v>
      </c>
      <c r="AD543" s="31">
        <f t="shared" si="256"/>
        <v>0</v>
      </c>
    </row>
    <row r="544" spans="1:30" ht="12" customHeight="1">
      <c r="A544" s="25">
        <v>3002</v>
      </c>
      <c r="B544" s="26" t="s">
        <v>199</v>
      </c>
      <c r="C544" s="38">
        <v>360</v>
      </c>
      <c r="D544" s="38">
        <v>760</v>
      </c>
      <c r="E544" s="38">
        <v>830</v>
      </c>
      <c r="F544" s="38">
        <v>760</v>
      </c>
      <c r="G544" s="38">
        <v>760</v>
      </c>
      <c r="H544" s="38">
        <v>825</v>
      </c>
      <c r="I544" s="55">
        <v>1161</v>
      </c>
      <c r="J544" s="55">
        <v>1000</v>
      </c>
      <c r="K544" s="55">
        <v>1000</v>
      </c>
      <c r="L544" s="55">
        <v>1150</v>
      </c>
      <c r="M544" s="55">
        <v>1150</v>
      </c>
      <c r="N544" s="55">
        <v>1725</v>
      </c>
      <c r="O544" s="55">
        <v>1801</v>
      </c>
      <c r="P544" s="55">
        <v>1100</v>
      </c>
      <c r="Q544" s="55">
        <v>1100</v>
      </c>
      <c r="R544" s="55">
        <v>1150</v>
      </c>
      <c r="S544" s="55">
        <v>1527</v>
      </c>
      <c r="T544" s="55">
        <v>1500</v>
      </c>
      <c r="U544" s="55">
        <v>1500</v>
      </c>
      <c r="V544" s="55">
        <v>1005</v>
      </c>
      <c r="W544" s="55">
        <v>794</v>
      </c>
      <c r="X544" s="55">
        <v>880</v>
      </c>
      <c r="Y544" s="27">
        <v>880</v>
      </c>
      <c r="Z544" s="38">
        <v>1137</v>
      </c>
      <c r="AA544" s="38">
        <v>1137</v>
      </c>
      <c r="AB544" s="61">
        <v>1137</v>
      </c>
      <c r="AC544" s="16">
        <f t="shared" si="255"/>
        <v>0</v>
      </c>
      <c r="AD544" s="31">
        <f t="shared" si="256"/>
        <v>0</v>
      </c>
    </row>
    <row r="545" spans="1:30" ht="12" customHeight="1">
      <c r="A545" s="25">
        <v>3038</v>
      </c>
      <c r="B545" s="26" t="s">
        <v>263</v>
      </c>
      <c r="C545" s="38"/>
      <c r="D545" s="38"/>
      <c r="E545" s="38"/>
      <c r="F545" s="38"/>
      <c r="G545" s="38"/>
      <c r="H545" s="38"/>
      <c r="I545" s="55">
        <v>0</v>
      </c>
      <c r="J545" s="55">
        <v>1000</v>
      </c>
      <c r="K545" s="55">
        <v>962</v>
      </c>
      <c r="L545" s="55">
        <v>1150</v>
      </c>
      <c r="M545" s="55">
        <v>1045</v>
      </c>
      <c r="N545" s="55">
        <v>1200</v>
      </c>
      <c r="O545" s="55">
        <v>1097</v>
      </c>
      <c r="P545" s="55">
        <v>1200</v>
      </c>
      <c r="Q545" s="55">
        <v>1043</v>
      </c>
      <c r="R545" s="55">
        <v>1200</v>
      </c>
      <c r="S545" s="55">
        <v>559</v>
      </c>
      <c r="T545" s="55">
        <v>1200</v>
      </c>
      <c r="U545" s="55">
        <v>1170</v>
      </c>
      <c r="V545" s="55">
        <v>850</v>
      </c>
      <c r="W545" s="55">
        <v>4468</v>
      </c>
      <c r="X545" s="55">
        <v>850</v>
      </c>
      <c r="Y545" s="27">
        <v>848</v>
      </c>
      <c r="Z545" s="27">
        <v>500</v>
      </c>
      <c r="AA545" s="27">
        <v>609</v>
      </c>
      <c r="AB545" s="27">
        <v>500</v>
      </c>
      <c r="AC545" s="16">
        <f t="shared" si="255"/>
        <v>0</v>
      </c>
      <c r="AD545" s="31">
        <f t="shared" si="256"/>
        <v>0</v>
      </c>
    </row>
    <row r="546" spans="1:30" ht="12" customHeight="1">
      <c r="A546" s="25">
        <v>3039</v>
      </c>
      <c r="B546" s="26" t="s">
        <v>125</v>
      </c>
      <c r="C546" s="38">
        <v>1248</v>
      </c>
      <c r="D546" s="38">
        <v>1200</v>
      </c>
      <c r="E546" s="38">
        <v>986</v>
      </c>
      <c r="F546" s="38">
        <v>1200</v>
      </c>
      <c r="G546" s="38">
        <v>1818</v>
      </c>
      <c r="H546" s="38">
        <v>1200</v>
      </c>
      <c r="I546" s="55">
        <v>1211</v>
      </c>
      <c r="J546" s="55">
        <v>1200</v>
      </c>
      <c r="K546" s="55">
        <v>1328</v>
      </c>
      <c r="L546" s="55">
        <v>1700</v>
      </c>
      <c r="M546" s="55">
        <v>2920</v>
      </c>
      <c r="N546" s="55">
        <v>1700</v>
      </c>
      <c r="O546" s="55">
        <v>1757</v>
      </c>
      <c r="P546" s="55">
        <v>1700</v>
      </c>
      <c r="Q546" s="55">
        <v>1640</v>
      </c>
      <c r="R546" s="55">
        <v>1700</v>
      </c>
      <c r="S546" s="55">
        <v>1337</v>
      </c>
      <c r="T546" s="55">
        <v>2360</v>
      </c>
      <c r="U546" s="55">
        <v>2676</v>
      </c>
      <c r="V546" s="55">
        <v>4480</v>
      </c>
      <c r="W546" s="55">
        <v>400</v>
      </c>
      <c r="X546" s="55">
        <v>5300</v>
      </c>
      <c r="Y546" s="39">
        <v>5529</v>
      </c>
      <c r="Z546" s="39">
        <v>5300</v>
      </c>
      <c r="AA546" s="39">
        <v>5300</v>
      </c>
      <c r="AB546" s="151">
        <v>7830</v>
      </c>
      <c r="AC546" s="16">
        <f t="shared" si="255"/>
        <v>2530</v>
      </c>
      <c r="AD546" s="31">
        <f t="shared" si="256"/>
        <v>0.47735849056603774</v>
      </c>
    </row>
    <row r="547" spans="1:30" ht="12" customHeight="1">
      <c r="A547" s="25">
        <v>3040</v>
      </c>
      <c r="B547" s="26" t="s">
        <v>220</v>
      </c>
      <c r="C547" s="38">
        <v>85</v>
      </c>
      <c r="D547" s="38">
        <v>85</v>
      </c>
      <c r="E547" s="38">
        <v>85</v>
      </c>
      <c r="F547" s="38">
        <v>85</v>
      </c>
      <c r="G547" s="38">
        <v>85</v>
      </c>
      <c r="H547" s="38">
        <v>125</v>
      </c>
      <c r="I547" s="55">
        <v>95</v>
      </c>
      <c r="J547" s="55">
        <v>200</v>
      </c>
      <c r="K547" s="55">
        <v>278</v>
      </c>
      <c r="L547" s="55">
        <v>250</v>
      </c>
      <c r="M547" s="55">
        <v>250</v>
      </c>
      <c r="N547" s="55">
        <v>385</v>
      </c>
      <c r="O547" s="55">
        <v>384</v>
      </c>
      <c r="P547" s="55">
        <v>350</v>
      </c>
      <c r="Q547" s="55">
        <v>679</v>
      </c>
      <c r="R547" s="55">
        <v>400</v>
      </c>
      <c r="S547" s="55">
        <v>593</v>
      </c>
      <c r="T547" s="55">
        <v>570</v>
      </c>
      <c r="U547" s="55">
        <v>570</v>
      </c>
      <c r="V547" s="55">
        <v>400</v>
      </c>
      <c r="W547" s="55">
        <v>500</v>
      </c>
      <c r="X547" s="55">
        <v>300</v>
      </c>
      <c r="Y547" s="27">
        <v>300</v>
      </c>
      <c r="Z547" s="27">
        <v>675</v>
      </c>
      <c r="AA547" s="27">
        <v>675</v>
      </c>
      <c r="AB547" s="27">
        <v>675</v>
      </c>
      <c r="AC547" s="16">
        <f t="shared" si="255"/>
        <v>0</v>
      </c>
      <c r="AD547" s="31">
        <f t="shared" si="256"/>
        <v>0</v>
      </c>
    </row>
    <row r="548" spans="1:30" s="33" customFormat="1" ht="12" customHeight="1">
      <c r="A548" s="25">
        <v>4006</v>
      </c>
      <c r="B548" s="26" t="s">
        <v>264</v>
      </c>
      <c r="C548" s="38">
        <v>582</v>
      </c>
      <c r="D548" s="38">
        <v>500</v>
      </c>
      <c r="E548" s="38">
        <v>500</v>
      </c>
      <c r="F548" s="38">
        <v>500</v>
      </c>
      <c r="G548" s="38">
        <v>497</v>
      </c>
      <c r="H548" s="38">
        <v>500</v>
      </c>
      <c r="I548" s="55">
        <v>480</v>
      </c>
      <c r="J548" s="55">
        <v>500</v>
      </c>
      <c r="K548" s="55">
        <v>445</v>
      </c>
      <c r="L548" s="55">
        <v>500</v>
      </c>
      <c r="M548" s="55">
        <v>70</v>
      </c>
      <c r="N548" s="55">
        <v>500</v>
      </c>
      <c r="O548" s="55">
        <v>586</v>
      </c>
      <c r="P548" s="55">
        <v>500</v>
      </c>
      <c r="Q548" s="55">
        <v>0</v>
      </c>
      <c r="R548" s="55">
        <v>500</v>
      </c>
      <c r="S548" s="55">
        <v>0</v>
      </c>
      <c r="T548" s="55">
        <v>500</v>
      </c>
      <c r="U548" s="55">
        <v>442</v>
      </c>
      <c r="V548" s="55">
        <v>500</v>
      </c>
      <c r="W548" s="55">
        <v>0</v>
      </c>
      <c r="X548" s="55">
        <v>500</v>
      </c>
      <c r="Y548" s="27">
        <v>500</v>
      </c>
      <c r="Z548" s="27">
        <v>500</v>
      </c>
      <c r="AA548" s="27">
        <v>500</v>
      </c>
      <c r="AB548" s="27">
        <v>500</v>
      </c>
      <c r="AC548" s="16">
        <f t="shared" si="255"/>
        <v>0</v>
      </c>
      <c r="AD548" s="31">
        <f t="shared" si="256"/>
        <v>0</v>
      </c>
    </row>
    <row r="549" spans="1:30" s="33" customFormat="1" ht="12" customHeight="1">
      <c r="A549" s="25">
        <v>4114</v>
      </c>
      <c r="B549" s="26" t="s">
        <v>265</v>
      </c>
      <c r="C549" s="38"/>
      <c r="D549" s="38"/>
      <c r="E549" s="38"/>
      <c r="F549" s="38"/>
      <c r="G549" s="38"/>
      <c r="H549" s="38"/>
      <c r="I549" s="55"/>
      <c r="J549" s="55"/>
      <c r="K549" s="55"/>
      <c r="L549" s="55"/>
      <c r="M549" s="55"/>
      <c r="N549" s="55">
        <v>8000</v>
      </c>
      <c r="O549" s="55">
        <v>4173</v>
      </c>
      <c r="P549" s="55">
        <v>8000</v>
      </c>
      <c r="Q549" s="55">
        <v>17110</v>
      </c>
      <c r="R549" s="55">
        <v>8000</v>
      </c>
      <c r="S549" s="55">
        <v>10890</v>
      </c>
      <c r="T549" s="55">
        <v>8000</v>
      </c>
      <c r="U549" s="55">
        <v>5276</v>
      </c>
      <c r="V549" s="55">
        <v>8000</v>
      </c>
      <c r="W549" s="55">
        <v>5448</v>
      </c>
      <c r="X549" s="55">
        <v>8000</v>
      </c>
      <c r="Y549" s="39">
        <v>8000</v>
      </c>
      <c r="Z549" s="39">
        <v>8000</v>
      </c>
      <c r="AA549" s="39">
        <v>8000</v>
      </c>
      <c r="AB549" s="39">
        <v>8000</v>
      </c>
      <c r="AC549" s="16">
        <f t="shared" si="255"/>
        <v>0</v>
      </c>
      <c r="AD549" s="31">
        <f t="shared" si="256"/>
        <v>0</v>
      </c>
    </row>
    <row r="550" spans="1:30" s="33" customFormat="1" ht="12" customHeight="1">
      <c r="A550" s="32">
        <v>4007</v>
      </c>
      <c r="B550" s="26" t="s">
        <v>141</v>
      </c>
      <c r="C550" s="37">
        <f aca="true" t="shared" si="259" ref="C550:H550">SUM(C538:C548)</f>
        <v>14099</v>
      </c>
      <c r="D550" s="37">
        <f t="shared" si="259"/>
        <v>14325</v>
      </c>
      <c r="E550" s="37">
        <f t="shared" si="259"/>
        <v>12726</v>
      </c>
      <c r="F550" s="37">
        <f t="shared" si="259"/>
        <v>14825</v>
      </c>
      <c r="G550" s="37">
        <f>SUM(G538:G548)</f>
        <v>14028</v>
      </c>
      <c r="H550" s="37">
        <f t="shared" si="259"/>
        <v>20080</v>
      </c>
      <c r="I550" s="37">
        <f>SUM(I538:I548)</f>
        <v>18826</v>
      </c>
      <c r="J550" s="37">
        <f>SUM(J538:J548)</f>
        <v>22330</v>
      </c>
      <c r="K550" s="37">
        <f>SUM(K538:K548)</f>
        <v>19909</v>
      </c>
      <c r="L550" s="37">
        <f>SUM(L538:L548)</f>
        <v>23425</v>
      </c>
      <c r="M550" s="37">
        <f>SUM(M538:M548)</f>
        <v>10963</v>
      </c>
      <c r="N550" s="37">
        <f aca="true" t="shared" si="260" ref="N550:Z550">SUM(N538:N549)</f>
        <v>32140</v>
      </c>
      <c r="O550" s="37">
        <f t="shared" si="260"/>
        <v>27262</v>
      </c>
      <c r="P550" s="37">
        <f t="shared" si="260"/>
        <v>34130</v>
      </c>
      <c r="Q550" s="37">
        <f t="shared" si="260"/>
        <v>42669</v>
      </c>
      <c r="R550" s="37">
        <f t="shared" si="260"/>
        <v>35880</v>
      </c>
      <c r="S550" s="37">
        <f t="shared" si="260"/>
        <v>35332</v>
      </c>
      <c r="T550" s="37">
        <f t="shared" si="260"/>
        <v>38925</v>
      </c>
      <c r="U550" s="37">
        <f t="shared" si="260"/>
        <v>36962</v>
      </c>
      <c r="V550" s="37">
        <f t="shared" si="260"/>
        <v>35280</v>
      </c>
      <c r="W550" s="37">
        <f t="shared" si="260"/>
        <v>32646</v>
      </c>
      <c r="X550" s="37">
        <f t="shared" si="260"/>
        <v>39875</v>
      </c>
      <c r="Y550" s="40">
        <f t="shared" si="260"/>
        <v>37748</v>
      </c>
      <c r="Z550" s="40">
        <f t="shared" si="260"/>
        <v>42497</v>
      </c>
      <c r="AA550" s="40">
        <f>SUM(AA538:AA549)</f>
        <v>42431</v>
      </c>
      <c r="AB550" s="40">
        <f>SUM(AB538:AB549)</f>
        <v>42982</v>
      </c>
      <c r="AC550" s="21">
        <f t="shared" si="255"/>
        <v>485</v>
      </c>
      <c r="AD550" s="34">
        <f t="shared" si="256"/>
        <v>0.011412570299079935</v>
      </c>
    </row>
    <row r="551" spans="1:30" s="33" customFormat="1" ht="12" customHeight="1">
      <c r="A551" s="32">
        <v>640</v>
      </c>
      <c r="B551" s="26" t="s">
        <v>266</v>
      </c>
      <c r="C551" s="37">
        <f aca="true" t="shared" si="261" ref="C551:X551">SUM(C537+C550)</f>
        <v>23976</v>
      </c>
      <c r="D551" s="37">
        <f t="shared" si="261"/>
        <v>22643</v>
      </c>
      <c r="E551" s="37">
        <f t="shared" si="261"/>
        <v>24618</v>
      </c>
      <c r="F551" s="37">
        <f t="shared" si="261"/>
        <v>29395.427499999998</v>
      </c>
      <c r="G551" s="37">
        <f>SUM(G537+G550)</f>
        <v>27060</v>
      </c>
      <c r="H551" s="37">
        <f t="shared" si="261"/>
        <v>35097</v>
      </c>
      <c r="I551" s="37">
        <f t="shared" si="261"/>
        <v>34626</v>
      </c>
      <c r="J551" s="37">
        <f t="shared" si="261"/>
        <v>38186.845</v>
      </c>
      <c r="K551" s="37">
        <f t="shared" si="261"/>
        <v>36162</v>
      </c>
      <c r="L551" s="37">
        <f t="shared" si="261"/>
        <v>40213</v>
      </c>
      <c r="M551" s="37">
        <f t="shared" si="261"/>
        <v>27483</v>
      </c>
      <c r="N551" s="37">
        <f t="shared" si="261"/>
        <v>49356.4645</v>
      </c>
      <c r="O551" s="37">
        <f t="shared" si="261"/>
        <v>43727</v>
      </c>
      <c r="P551" s="37">
        <f t="shared" si="261"/>
        <v>51926.698000000004</v>
      </c>
      <c r="Q551" s="37">
        <f t="shared" si="261"/>
        <v>59652</v>
      </c>
      <c r="R551" s="37">
        <f t="shared" si="261"/>
        <v>55109.519499999995</v>
      </c>
      <c r="S551" s="37">
        <f t="shared" si="261"/>
        <v>54858</v>
      </c>
      <c r="T551" s="37">
        <f t="shared" si="261"/>
        <v>58926.369999999995</v>
      </c>
      <c r="U551" s="37">
        <f t="shared" si="261"/>
        <v>56772</v>
      </c>
      <c r="V551" s="37">
        <f t="shared" si="261"/>
        <v>56035.9965</v>
      </c>
      <c r="W551" s="37">
        <f t="shared" si="261"/>
        <v>54345</v>
      </c>
      <c r="X551" s="37">
        <f t="shared" si="261"/>
        <v>60630.9965</v>
      </c>
      <c r="Y551" s="40">
        <f>SUM(Y537+Y550)</f>
        <v>58500</v>
      </c>
      <c r="Z551" s="40">
        <f>SUM(Z537+Z550)</f>
        <v>81649.305</v>
      </c>
      <c r="AA551" s="40">
        <f>SUM(AA537+AA550)</f>
        <v>81583.305</v>
      </c>
      <c r="AB551" s="40">
        <f>SUM(AB537+AB550)</f>
        <v>82371.13500000001</v>
      </c>
      <c r="AC551" s="21">
        <f t="shared" si="255"/>
        <v>721.8300000000163</v>
      </c>
      <c r="AD551" s="34">
        <f>SUM(AC551/Z551)</f>
        <v>0.008840614136274844</v>
      </c>
    </row>
    <row r="552" spans="1:30" ht="12" customHeight="1">
      <c r="A552" s="3">
        <v>641</v>
      </c>
      <c r="B552" s="30" t="s">
        <v>267</v>
      </c>
      <c r="C552" s="3" t="s">
        <v>1</v>
      </c>
      <c r="D552" s="6" t="s">
        <v>2</v>
      </c>
      <c r="E552" s="6" t="s">
        <v>1</v>
      </c>
      <c r="F552" s="6" t="s">
        <v>2</v>
      </c>
      <c r="G552" s="6" t="s">
        <v>1</v>
      </c>
      <c r="H552" s="6" t="s">
        <v>2</v>
      </c>
      <c r="I552" s="6" t="s">
        <v>1</v>
      </c>
      <c r="J552" s="6" t="s">
        <v>2</v>
      </c>
      <c r="K552" s="6" t="s">
        <v>1</v>
      </c>
      <c r="L552" s="6" t="s">
        <v>2</v>
      </c>
      <c r="M552" s="6" t="s">
        <v>1</v>
      </c>
      <c r="N552" s="6" t="s">
        <v>2</v>
      </c>
      <c r="O552" s="6" t="s">
        <v>1</v>
      </c>
      <c r="P552" s="6" t="s">
        <v>2</v>
      </c>
      <c r="Q552" s="6" t="s">
        <v>42</v>
      </c>
      <c r="R552" s="6" t="s">
        <v>2</v>
      </c>
      <c r="S552" s="6" t="s">
        <v>1</v>
      </c>
      <c r="T552" s="6" t="s">
        <v>2</v>
      </c>
      <c r="U552" s="6" t="s">
        <v>42</v>
      </c>
      <c r="V552" s="6" t="s">
        <v>2</v>
      </c>
      <c r="W552" s="6" t="s">
        <v>1</v>
      </c>
      <c r="X552" s="6" t="s">
        <v>2</v>
      </c>
      <c r="Y552" s="6" t="s">
        <v>1</v>
      </c>
      <c r="Z552" s="6" t="s">
        <v>2</v>
      </c>
      <c r="AA552" s="6" t="s">
        <v>43</v>
      </c>
      <c r="AB552" s="6" t="s">
        <v>2</v>
      </c>
      <c r="AC552" s="6" t="s">
        <v>3</v>
      </c>
      <c r="AD552" s="7" t="s">
        <v>4</v>
      </c>
    </row>
    <row r="553" spans="1:30" ht="12" customHeight="1">
      <c r="A553" s="57"/>
      <c r="B553" s="30"/>
      <c r="C553" s="3" t="s">
        <v>5</v>
      </c>
      <c r="D553" s="6" t="s">
        <v>6</v>
      </c>
      <c r="E553" s="6" t="s">
        <v>6</v>
      </c>
      <c r="F553" s="6" t="s">
        <v>7</v>
      </c>
      <c r="G553" s="6" t="s">
        <v>7</v>
      </c>
      <c r="H553" s="6" t="s">
        <v>8</v>
      </c>
      <c r="I553" s="6" t="s">
        <v>8</v>
      </c>
      <c r="J553" s="6" t="s">
        <v>9</v>
      </c>
      <c r="K553" s="6" t="s">
        <v>9</v>
      </c>
      <c r="L553" s="6" t="s">
        <v>10</v>
      </c>
      <c r="M553" s="6" t="s">
        <v>10</v>
      </c>
      <c r="N553" s="6" t="s">
        <v>44</v>
      </c>
      <c r="O553" s="6" t="s">
        <v>11</v>
      </c>
      <c r="P553" s="6" t="s">
        <v>45</v>
      </c>
      <c r="Q553" s="6" t="s">
        <v>45</v>
      </c>
      <c r="R553" s="6" t="s">
        <v>46</v>
      </c>
      <c r="S553" s="6" t="s">
        <v>13</v>
      </c>
      <c r="T553" s="6" t="s">
        <v>14</v>
      </c>
      <c r="U553" s="6" t="s">
        <v>14</v>
      </c>
      <c r="V553" s="6" t="s">
        <v>15</v>
      </c>
      <c r="W553" s="6" t="s">
        <v>15</v>
      </c>
      <c r="X553" s="6" t="s">
        <v>16</v>
      </c>
      <c r="Y553" s="6" t="s">
        <v>16</v>
      </c>
      <c r="Z553" s="6" t="s">
        <v>17</v>
      </c>
      <c r="AA553" s="6" t="s">
        <v>17</v>
      </c>
      <c r="AB553" s="6" t="s">
        <v>402</v>
      </c>
      <c r="AC553" s="6" t="s">
        <v>400</v>
      </c>
      <c r="AD553" s="7" t="s">
        <v>400</v>
      </c>
    </row>
    <row r="554" spans="1:30" ht="12" customHeight="1">
      <c r="A554" s="25">
        <v>1001</v>
      </c>
      <c r="B554" s="26" t="s">
        <v>92</v>
      </c>
      <c r="C554" s="38">
        <v>24517</v>
      </c>
      <c r="D554" s="38">
        <v>24364</v>
      </c>
      <c r="E554" s="36">
        <v>23621</v>
      </c>
      <c r="F554" s="36">
        <v>25759</v>
      </c>
      <c r="G554" s="36">
        <v>23140</v>
      </c>
      <c r="H554" s="36">
        <v>26531</v>
      </c>
      <c r="I554" s="70">
        <v>27452</v>
      </c>
      <c r="J554" s="70">
        <v>27860</v>
      </c>
      <c r="K554" s="70">
        <v>29572</v>
      </c>
      <c r="L554" s="70">
        <v>28976</v>
      </c>
      <c r="M554" s="70">
        <v>27249</v>
      </c>
      <c r="N554" s="70">
        <v>29697</v>
      </c>
      <c r="O554" s="70">
        <v>31497</v>
      </c>
      <c r="P554" s="70">
        <v>30445</v>
      </c>
      <c r="Q554" s="70">
        <v>30389</v>
      </c>
      <c r="R554" s="70">
        <v>32351</v>
      </c>
      <c r="S554" s="70">
        <v>32340</v>
      </c>
      <c r="T554" s="70">
        <v>33645</v>
      </c>
      <c r="U554" s="70">
        <v>34250</v>
      </c>
      <c r="V554" s="70">
        <v>34985</v>
      </c>
      <c r="W554" s="70">
        <v>36745</v>
      </c>
      <c r="X554" s="70">
        <v>34985</v>
      </c>
      <c r="Y554" s="39">
        <v>36576</v>
      </c>
      <c r="Z554" s="39">
        <v>35670</v>
      </c>
      <c r="AA554" s="39">
        <v>35670</v>
      </c>
      <c r="AB554" s="39">
        <v>35907</v>
      </c>
      <c r="AC554" s="16">
        <f aca="true" t="shared" si="262" ref="AC554:AC571">SUM(AB554-Z554)</f>
        <v>237</v>
      </c>
      <c r="AD554" s="31">
        <f aca="true" t="shared" si="263" ref="AD554:AD571">SUM(AC554/Z554)</f>
        <v>0.006644238856181665</v>
      </c>
    </row>
    <row r="555" spans="1:30" ht="12" customHeight="1">
      <c r="A555" s="25">
        <v>1002</v>
      </c>
      <c r="B555" s="26" t="s">
        <v>93</v>
      </c>
      <c r="C555" s="38">
        <v>5080</v>
      </c>
      <c r="D555" s="38">
        <v>5940</v>
      </c>
      <c r="E555" s="36">
        <v>5069</v>
      </c>
      <c r="F555" s="36">
        <v>6120</v>
      </c>
      <c r="G555" s="36">
        <v>2540</v>
      </c>
      <c r="H555" s="36">
        <v>6304</v>
      </c>
      <c r="I555" s="70">
        <v>5735</v>
      </c>
      <c r="J555" s="70">
        <v>6840</v>
      </c>
      <c r="K555" s="70">
        <v>7886</v>
      </c>
      <c r="L555" s="70">
        <v>7056</v>
      </c>
      <c r="M555" s="70">
        <v>6777</v>
      </c>
      <c r="N555" s="70">
        <v>10050</v>
      </c>
      <c r="O555" s="70">
        <v>9839</v>
      </c>
      <c r="P555" s="70">
        <v>10360</v>
      </c>
      <c r="Q555" s="70">
        <v>6791</v>
      </c>
      <c r="R555" s="70">
        <v>10780</v>
      </c>
      <c r="S555" s="70">
        <v>11171</v>
      </c>
      <c r="T555" s="70">
        <v>11210</v>
      </c>
      <c r="U555" s="70">
        <v>9048</v>
      </c>
      <c r="V555" s="70">
        <v>10067</v>
      </c>
      <c r="W555" s="70">
        <v>9928</v>
      </c>
      <c r="X555" s="70">
        <v>10067</v>
      </c>
      <c r="Y555" s="39">
        <v>8943</v>
      </c>
      <c r="Z555" s="39">
        <v>10261</v>
      </c>
      <c r="AA555" s="39">
        <v>10261</v>
      </c>
      <c r="AB555" s="39">
        <v>10560</v>
      </c>
      <c r="AC555" s="16">
        <f t="shared" si="262"/>
        <v>299</v>
      </c>
      <c r="AD555" s="31">
        <f t="shared" si="263"/>
        <v>0.029139460091609004</v>
      </c>
    </row>
    <row r="556" spans="1:30" s="33" customFormat="1" ht="12" customHeight="1">
      <c r="A556" s="25">
        <v>1003</v>
      </c>
      <c r="B556" s="26" t="s">
        <v>192</v>
      </c>
      <c r="C556" s="38">
        <v>0</v>
      </c>
      <c r="D556" s="38">
        <v>268</v>
      </c>
      <c r="E556" s="36">
        <v>25</v>
      </c>
      <c r="F556" s="36">
        <v>276</v>
      </c>
      <c r="G556" s="36">
        <v>-574</v>
      </c>
      <c r="H556" s="36">
        <v>285</v>
      </c>
      <c r="I556" s="70">
        <v>0</v>
      </c>
      <c r="J556" s="70">
        <v>285</v>
      </c>
      <c r="K556" s="70">
        <v>0</v>
      </c>
      <c r="L556" s="70">
        <v>294</v>
      </c>
      <c r="M556" s="70">
        <v>0</v>
      </c>
      <c r="N556" s="70">
        <v>302</v>
      </c>
      <c r="O556" s="70">
        <v>286</v>
      </c>
      <c r="P556" s="70">
        <v>311</v>
      </c>
      <c r="Q556" s="70">
        <v>97</v>
      </c>
      <c r="R556" s="70">
        <v>330</v>
      </c>
      <c r="S556" s="70">
        <v>108</v>
      </c>
      <c r="T556" s="70">
        <v>344</v>
      </c>
      <c r="U556" s="70">
        <v>115</v>
      </c>
      <c r="V556" s="70">
        <v>358</v>
      </c>
      <c r="W556" s="70"/>
      <c r="X556" s="70">
        <v>358</v>
      </c>
      <c r="Y556" s="27">
        <v>33</v>
      </c>
      <c r="Z556" s="27">
        <v>365</v>
      </c>
      <c r="AA556" s="27">
        <v>150</v>
      </c>
      <c r="AB556" s="27">
        <v>365</v>
      </c>
      <c r="AC556" s="16">
        <f t="shared" si="262"/>
        <v>0</v>
      </c>
      <c r="AD556" s="31">
        <f t="shared" si="263"/>
        <v>0</v>
      </c>
    </row>
    <row r="557" spans="1:30" ht="12" customHeight="1">
      <c r="A557" s="25">
        <v>1020</v>
      </c>
      <c r="B557" s="26" t="s">
        <v>95</v>
      </c>
      <c r="C557" s="38">
        <v>2834</v>
      </c>
      <c r="D557" s="38">
        <v>2339</v>
      </c>
      <c r="E557" s="36">
        <v>3377</v>
      </c>
      <c r="F557" s="36">
        <f>SUM(F554:F556)*0.0765</f>
        <v>2459.8575</v>
      </c>
      <c r="G557" s="36">
        <v>1889</v>
      </c>
      <c r="H557" s="36">
        <v>2534</v>
      </c>
      <c r="I557" s="70">
        <v>1744</v>
      </c>
      <c r="J557" s="70">
        <f>SUM(J554:J556)*0.0765</f>
        <v>2676.3525</v>
      </c>
      <c r="K557" s="70">
        <v>2721</v>
      </c>
      <c r="L557" s="70">
        <v>2779</v>
      </c>
      <c r="M557" s="70">
        <v>2852</v>
      </c>
      <c r="N557" s="70">
        <f>SUM(N554:N556)*0.0765</f>
        <v>3063.7485</v>
      </c>
      <c r="O557" s="70">
        <v>3438</v>
      </c>
      <c r="P557" s="70">
        <f>SUM(P554:P556)*0.0765</f>
        <v>3145.374</v>
      </c>
      <c r="Q557" s="70">
        <v>3391</v>
      </c>
      <c r="R557" s="70">
        <f>SUM(R554:R556)*0.0765</f>
        <v>3324.7664999999997</v>
      </c>
      <c r="S557" s="70">
        <v>4177</v>
      </c>
      <c r="T557" s="70">
        <f>SUM(T554:T556)*0.0765</f>
        <v>3457.7235</v>
      </c>
      <c r="U557" s="70">
        <v>3771</v>
      </c>
      <c r="V557" s="70">
        <f>SUM(V554:V556)*0.0765</f>
        <v>3473.865</v>
      </c>
      <c r="W557" s="70">
        <v>3761</v>
      </c>
      <c r="X557" s="70">
        <f>SUM(X554:X556)*0.0765</f>
        <v>3473.865</v>
      </c>
      <c r="Y557" s="39">
        <v>3474</v>
      </c>
      <c r="Z557" s="39">
        <f>SUM(Z554:Z556)*0.0765</f>
        <v>3541.644</v>
      </c>
      <c r="AA557" s="39">
        <f>SUM(AA554:AA556)*0.0765</f>
        <v>3525.1965</v>
      </c>
      <c r="AB557" s="39">
        <f>SUM(AB554:AB556)*0.0765</f>
        <v>3582.648</v>
      </c>
      <c r="AC557" s="16">
        <f t="shared" si="262"/>
        <v>41.00400000000036</v>
      </c>
      <c r="AD557" s="31">
        <f t="shared" si="263"/>
        <v>0.011577674097114323</v>
      </c>
    </row>
    <row r="558" spans="1:30" s="33" customFormat="1" ht="12" customHeight="1">
      <c r="A558" s="32"/>
      <c r="B558" s="26" t="s">
        <v>133</v>
      </c>
      <c r="C558" s="37">
        <f aca="true" t="shared" si="264" ref="C558:H558">SUM(C554:C557)</f>
        <v>32431</v>
      </c>
      <c r="D558" s="37">
        <f t="shared" si="264"/>
        <v>32911</v>
      </c>
      <c r="E558" s="54">
        <f t="shared" si="264"/>
        <v>32092</v>
      </c>
      <c r="F558" s="54">
        <f t="shared" si="264"/>
        <v>34614.8575</v>
      </c>
      <c r="G558" s="54">
        <f>SUM(G554:G557)</f>
        <v>26995</v>
      </c>
      <c r="H558" s="54">
        <f t="shared" si="264"/>
        <v>35654</v>
      </c>
      <c r="I558" s="71">
        <f aca="true" t="shared" si="265" ref="I558:X558">SUM(I554:I557)</f>
        <v>34931</v>
      </c>
      <c r="J558" s="71">
        <f t="shared" si="265"/>
        <v>37661.3525</v>
      </c>
      <c r="K558" s="71">
        <f t="shared" si="265"/>
        <v>40179</v>
      </c>
      <c r="L558" s="71">
        <f t="shared" si="265"/>
        <v>39105</v>
      </c>
      <c r="M558" s="71">
        <f t="shared" si="265"/>
        <v>36878</v>
      </c>
      <c r="N558" s="71">
        <f t="shared" si="265"/>
        <v>43112.7485</v>
      </c>
      <c r="O558" s="71">
        <f t="shared" si="265"/>
        <v>45060</v>
      </c>
      <c r="P558" s="71">
        <f t="shared" si="265"/>
        <v>44261.373999999996</v>
      </c>
      <c r="Q558" s="71">
        <f t="shared" si="265"/>
        <v>40668</v>
      </c>
      <c r="R558" s="71">
        <f t="shared" si="265"/>
        <v>46785.7665</v>
      </c>
      <c r="S558" s="71">
        <f t="shared" si="265"/>
        <v>47796</v>
      </c>
      <c r="T558" s="71">
        <f t="shared" si="265"/>
        <v>48656.7235</v>
      </c>
      <c r="U558" s="71">
        <f t="shared" si="265"/>
        <v>47184</v>
      </c>
      <c r="V558" s="71">
        <f t="shared" si="265"/>
        <v>48883.865</v>
      </c>
      <c r="W558" s="71">
        <f t="shared" si="265"/>
        <v>50434</v>
      </c>
      <c r="X558" s="71">
        <f t="shared" si="265"/>
        <v>48883.865</v>
      </c>
      <c r="Y558" s="40">
        <f>SUM(Y554:Y557)</f>
        <v>49026</v>
      </c>
      <c r="Z558" s="40">
        <f>SUM(Z554:Z557)</f>
        <v>49837.644</v>
      </c>
      <c r="AA558" s="40">
        <f>SUM(AA554:AA557)</f>
        <v>49606.1965</v>
      </c>
      <c r="AB558" s="40">
        <f>SUM(AB554:AB557)</f>
        <v>50414.648</v>
      </c>
      <c r="AC558" s="21">
        <f t="shared" si="262"/>
        <v>577.0040000000008</v>
      </c>
      <c r="AD558" s="34">
        <f t="shared" si="263"/>
        <v>0.011577674097114238</v>
      </c>
    </row>
    <row r="559" spans="1:30" ht="12" customHeight="1">
      <c r="A559" s="25">
        <v>2010</v>
      </c>
      <c r="B559" s="26" t="s">
        <v>106</v>
      </c>
      <c r="C559" s="38">
        <v>24423</v>
      </c>
      <c r="D559" s="38">
        <v>25000</v>
      </c>
      <c r="E559" s="38">
        <v>26966</v>
      </c>
      <c r="F559" s="38">
        <v>25000</v>
      </c>
      <c r="G559" s="38">
        <v>29056</v>
      </c>
      <c r="H559" s="38">
        <v>28500</v>
      </c>
      <c r="I559" s="70">
        <v>26772</v>
      </c>
      <c r="J559" s="70">
        <v>30900</v>
      </c>
      <c r="K559" s="70">
        <v>30445</v>
      </c>
      <c r="L559" s="70">
        <v>30900</v>
      </c>
      <c r="M559" s="70">
        <v>19011</v>
      </c>
      <c r="N559" s="70">
        <v>30900</v>
      </c>
      <c r="O559" s="70">
        <v>30898</v>
      </c>
      <c r="P559" s="70">
        <v>32000</v>
      </c>
      <c r="Q559" s="70">
        <v>31478</v>
      </c>
      <c r="R559" s="70">
        <v>35000</v>
      </c>
      <c r="S559" s="70">
        <v>31862</v>
      </c>
      <c r="T559" s="70">
        <v>32000</v>
      </c>
      <c r="U559" s="70">
        <v>25065</v>
      </c>
      <c r="V559" s="70">
        <v>26000</v>
      </c>
      <c r="W559" s="70">
        <v>24796</v>
      </c>
      <c r="X559" s="70">
        <v>26000</v>
      </c>
      <c r="Y559" s="39">
        <v>19560</v>
      </c>
      <c r="Z559" s="39">
        <v>26000</v>
      </c>
      <c r="AA559" s="39">
        <v>26000</v>
      </c>
      <c r="AB559" s="151">
        <v>28500</v>
      </c>
      <c r="AC559" s="16">
        <f t="shared" si="262"/>
        <v>2500</v>
      </c>
      <c r="AD559" s="31">
        <f t="shared" si="263"/>
        <v>0.09615384615384616</v>
      </c>
    </row>
    <row r="560" spans="1:30" ht="12" customHeight="1">
      <c r="A560" s="25">
        <v>2022</v>
      </c>
      <c r="B560" s="26" t="s">
        <v>111</v>
      </c>
      <c r="C560" s="38">
        <v>163</v>
      </c>
      <c r="D560" s="38">
        <v>250</v>
      </c>
      <c r="E560" s="38">
        <v>240</v>
      </c>
      <c r="F560" s="38">
        <v>250</v>
      </c>
      <c r="G560" s="38">
        <v>394</v>
      </c>
      <c r="H560" s="38">
        <v>250</v>
      </c>
      <c r="I560" s="70">
        <v>210</v>
      </c>
      <c r="J560" s="70">
        <v>300</v>
      </c>
      <c r="K560" s="70">
        <v>230</v>
      </c>
      <c r="L560" s="70">
        <v>325</v>
      </c>
      <c r="M560" s="70">
        <v>329</v>
      </c>
      <c r="N560" s="70">
        <v>325</v>
      </c>
      <c r="O560" s="70">
        <v>267</v>
      </c>
      <c r="P560" s="70">
        <v>405</v>
      </c>
      <c r="Q560" s="70">
        <v>305</v>
      </c>
      <c r="R560" s="70">
        <v>405</v>
      </c>
      <c r="S560" s="70">
        <v>443</v>
      </c>
      <c r="T560" s="70">
        <v>465</v>
      </c>
      <c r="U560" s="70">
        <v>465</v>
      </c>
      <c r="V560" s="70">
        <v>465</v>
      </c>
      <c r="W560" s="70">
        <v>465</v>
      </c>
      <c r="X560" s="70">
        <v>465</v>
      </c>
      <c r="Y560" s="27">
        <v>465</v>
      </c>
      <c r="Z560" s="27">
        <v>510</v>
      </c>
      <c r="AA560" s="27">
        <v>510</v>
      </c>
      <c r="AB560" s="27">
        <v>540</v>
      </c>
      <c r="AC560" s="16">
        <f t="shared" si="262"/>
        <v>30</v>
      </c>
      <c r="AD560" s="31">
        <f t="shared" si="263"/>
        <v>0.058823529411764705</v>
      </c>
    </row>
    <row r="561" spans="1:30" ht="12" customHeight="1">
      <c r="A561" s="25">
        <v>2032</v>
      </c>
      <c r="B561" s="26" t="s">
        <v>112</v>
      </c>
      <c r="C561" s="38">
        <v>1727</v>
      </c>
      <c r="D561" s="38">
        <v>1000</v>
      </c>
      <c r="E561" s="38">
        <v>1440</v>
      </c>
      <c r="F561" s="38">
        <v>1000</v>
      </c>
      <c r="G561" s="38">
        <v>1223</v>
      </c>
      <c r="H561" s="38">
        <v>1500</v>
      </c>
      <c r="I561" s="70">
        <v>2790</v>
      </c>
      <c r="J561" s="70">
        <v>1750</v>
      </c>
      <c r="K561" s="70">
        <v>2336</v>
      </c>
      <c r="L561" s="70">
        <v>1850</v>
      </c>
      <c r="M561" s="70">
        <v>1015</v>
      </c>
      <c r="N561" s="70">
        <v>2000</v>
      </c>
      <c r="O561" s="70">
        <v>1950</v>
      </c>
      <c r="P561" s="70">
        <v>2075</v>
      </c>
      <c r="Q561" s="70">
        <v>2078</v>
      </c>
      <c r="R561" s="70">
        <v>2150</v>
      </c>
      <c r="S561" s="70">
        <v>1513</v>
      </c>
      <c r="T561" s="70">
        <v>2200</v>
      </c>
      <c r="U561" s="70">
        <v>3002</v>
      </c>
      <c r="V561" s="70">
        <v>2200</v>
      </c>
      <c r="W561" s="70">
        <v>2111</v>
      </c>
      <c r="X561" s="70">
        <v>2200</v>
      </c>
      <c r="Y561" s="39">
        <v>2033</v>
      </c>
      <c r="Z561" s="39">
        <v>2200</v>
      </c>
      <c r="AA561" s="39">
        <v>2200</v>
      </c>
      <c r="AB561" s="39">
        <v>2200</v>
      </c>
      <c r="AC561" s="16">
        <f t="shared" si="262"/>
        <v>0</v>
      </c>
      <c r="AD561" s="31">
        <f t="shared" si="263"/>
        <v>0</v>
      </c>
    </row>
    <row r="562" spans="1:30" ht="12" customHeight="1">
      <c r="A562" s="25">
        <v>2038</v>
      </c>
      <c r="B562" s="26" t="s">
        <v>268</v>
      </c>
      <c r="C562" s="38">
        <v>7567</v>
      </c>
      <c r="D562" s="38">
        <v>11350</v>
      </c>
      <c r="E562" s="38">
        <v>11350</v>
      </c>
      <c r="F562" s="38">
        <v>11350</v>
      </c>
      <c r="G562" s="38">
        <v>11150</v>
      </c>
      <c r="H562" s="38">
        <v>11350</v>
      </c>
      <c r="I562" s="70">
        <v>8850</v>
      </c>
      <c r="J562" s="70">
        <v>14850</v>
      </c>
      <c r="K562" s="70">
        <v>14850</v>
      </c>
      <c r="L562" s="70">
        <v>19350</v>
      </c>
      <c r="M562" s="70">
        <v>20079</v>
      </c>
      <c r="N562" s="70">
        <v>19350</v>
      </c>
      <c r="O562" s="70">
        <v>21285</v>
      </c>
      <c r="P562" s="70">
        <v>23415</v>
      </c>
      <c r="Q562" s="70">
        <v>28000</v>
      </c>
      <c r="R562" s="70">
        <v>37500</v>
      </c>
      <c r="S562" s="70">
        <v>37500</v>
      </c>
      <c r="T562" s="70">
        <v>43500</v>
      </c>
      <c r="U562" s="70">
        <v>43500</v>
      </c>
      <c r="V562" s="70">
        <v>43500</v>
      </c>
      <c r="W562" s="70">
        <v>43500</v>
      </c>
      <c r="X562" s="70">
        <v>43500</v>
      </c>
      <c r="Y562" s="39">
        <v>43500</v>
      </c>
      <c r="Z562" s="39">
        <v>43500</v>
      </c>
      <c r="AA562" s="39">
        <v>43500</v>
      </c>
      <c r="AB562" s="151">
        <v>43500</v>
      </c>
      <c r="AC562" s="16">
        <f t="shared" si="262"/>
        <v>0</v>
      </c>
      <c r="AD562" s="31">
        <f t="shared" si="263"/>
        <v>0</v>
      </c>
    </row>
    <row r="563" spans="1:30" ht="12" customHeight="1">
      <c r="A563" s="25">
        <v>2048</v>
      </c>
      <c r="B563" s="26" t="s">
        <v>269</v>
      </c>
      <c r="C563" s="38"/>
      <c r="D563" s="38"/>
      <c r="E563" s="38"/>
      <c r="F563" s="38"/>
      <c r="G563" s="38"/>
      <c r="H563" s="38"/>
      <c r="I563" s="70"/>
      <c r="J563" s="70"/>
      <c r="K563" s="70"/>
      <c r="L563" s="70"/>
      <c r="M563" s="70"/>
      <c r="N563" s="70"/>
      <c r="O563" s="70"/>
      <c r="P563" s="70"/>
      <c r="Q563" s="70"/>
      <c r="R563" s="70">
        <v>7000</v>
      </c>
      <c r="S563" s="70">
        <v>7000</v>
      </c>
      <c r="T563" s="70">
        <v>7000</v>
      </c>
      <c r="U563" s="70">
        <v>7000</v>
      </c>
      <c r="V563" s="70">
        <v>7000</v>
      </c>
      <c r="W563" s="70">
        <v>7000</v>
      </c>
      <c r="X563" s="70">
        <v>7000</v>
      </c>
      <c r="Y563" s="39">
        <v>7000</v>
      </c>
      <c r="Z563" s="39">
        <v>7000</v>
      </c>
      <c r="AA563" s="39">
        <v>7000</v>
      </c>
      <c r="AB563" s="39">
        <v>7000</v>
      </c>
      <c r="AC563" s="16">
        <f t="shared" si="262"/>
        <v>0</v>
      </c>
      <c r="AD563" s="31">
        <f t="shared" si="263"/>
        <v>0</v>
      </c>
    </row>
    <row r="564" spans="1:30" ht="12" customHeight="1">
      <c r="A564" s="25">
        <v>3002</v>
      </c>
      <c r="B564" s="26" t="s">
        <v>199</v>
      </c>
      <c r="C564" s="38">
        <v>1044</v>
      </c>
      <c r="D564" s="38">
        <v>930</v>
      </c>
      <c r="E564" s="38">
        <v>930</v>
      </c>
      <c r="F564" s="38">
        <v>930</v>
      </c>
      <c r="G564" s="38">
        <v>1299</v>
      </c>
      <c r="H564" s="38">
        <v>930</v>
      </c>
      <c r="I564" s="70">
        <v>775</v>
      </c>
      <c r="J564" s="70">
        <v>930</v>
      </c>
      <c r="K564" s="70">
        <v>1071</v>
      </c>
      <c r="L564" s="70">
        <v>1300</v>
      </c>
      <c r="M564" s="70">
        <v>2486</v>
      </c>
      <c r="N564" s="70">
        <v>2012</v>
      </c>
      <c r="O564" s="70">
        <v>2342</v>
      </c>
      <c r="P564" s="70">
        <v>2310</v>
      </c>
      <c r="Q564" s="70">
        <v>3129</v>
      </c>
      <c r="R564" s="70">
        <v>2400</v>
      </c>
      <c r="S564" s="70">
        <v>2777</v>
      </c>
      <c r="T564" s="70">
        <v>3145</v>
      </c>
      <c r="U564" s="70">
        <v>3009</v>
      </c>
      <c r="V564" s="70">
        <v>2107</v>
      </c>
      <c r="W564" s="70">
        <v>2107</v>
      </c>
      <c r="X564" s="70">
        <v>2425</v>
      </c>
      <c r="Y564" s="39">
        <v>2425</v>
      </c>
      <c r="Z564" s="39">
        <v>3162</v>
      </c>
      <c r="AA564" s="39">
        <v>3162</v>
      </c>
      <c r="AB564" s="39">
        <v>3162</v>
      </c>
      <c r="AC564" s="16">
        <f t="shared" si="262"/>
        <v>0</v>
      </c>
      <c r="AD564" s="31">
        <f t="shared" si="263"/>
        <v>0</v>
      </c>
    </row>
    <row r="565" spans="1:30" ht="12" customHeight="1">
      <c r="A565" s="25">
        <v>3005</v>
      </c>
      <c r="B565" s="26" t="s">
        <v>200</v>
      </c>
      <c r="C565" s="38">
        <v>473</v>
      </c>
      <c r="D565" s="38">
        <v>500</v>
      </c>
      <c r="E565" s="38">
        <v>497</v>
      </c>
      <c r="F565" s="38">
        <v>500</v>
      </c>
      <c r="G565" s="38">
        <v>407</v>
      </c>
      <c r="H565" s="38">
        <v>3000</v>
      </c>
      <c r="I565" s="70">
        <v>2999</v>
      </c>
      <c r="J565" s="70">
        <v>1500</v>
      </c>
      <c r="K565" s="70">
        <v>1403</v>
      </c>
      <c r="L565" s="70">
        <v>1500</v>
      </c>
      <c r="M565" s="70">
        <v>1375</v>
      </c>
      <c r="N565" s="70">
        <v>1500</v>
      </c>
      <c r="O565" s="70">
        <v>1909</v>
      </c>
      <c r="P565" s="70">
        <v>1500</v>
      </c>
      <c r="Q565" s="70">
        <v>1461</v>
      </c>
      <c r="R565" s="70">
        <v>1500</v>
      </c>
      <c r="S565" s="70">
        <v>1477</v>
      </c>
      <c r="T565" s="70">
        <v>1500</v>
      </c>
      <c r="U565" s="70">
        <v>1329</v>
      </c>
      <c r="V565" s="70">
        <v>1100</v>
      </c>
      <c r="W565" s="70">
        <v>1090</v>
      </c>
      <c r="X565" s="70">
        <v>1100</v>
      </c>
      <c r="Y565" s="39">
        <v>1099</v>
      </c>
      <c r="Z565" s="39">
        <v>1100</v>
      </c>
      <c r="AA565" s="39">
        <v>1100</v>
      </c>
      <c r="AB565" s="39">
        <v>1100</v>
      </c>
      <c r="AC565" s="16">
        <f t="shared" si="262"/>
        <v>0</v>
      </c>
      <c r="AD565" s="31">
        <f t="shared" si="263"/>
        <v>0</v>
      </c>
    </row>
    <row r="566" spans="1:30" ht="12" customHeight="1">
      <c r="A566" s="25">
        <v>3006</v>
      </c>
      <c r="B566" s="26" t="s">
        <v>148</v>
      </c>
      <c r="C566" s="38">
        <v>93</v>
      </c>
      <c r="D566" s="38">
        <v>100</v>
      </c>
      <c r="E566" s="38">
        <v>131</v>
      </c>
      <c r="F566" s="38">
        <v>100</v>
      </c>
      <c r="G566" s="38">
        <v>61</v>
      </c>
      <c r="H566" s="38">
        <v>100</v>
      </c>
      <c r="I566" s="70">
        <v>101</v>
      </c>
      <c r="J566" s="70">
        <v>100</v>
      </c>
      <c r="K566" s="70">
        <v>55</v>
      </c>
      <c r="L566" s="70">
        <v>100</v>
      </c>
      <c r="M566" s="70">
        <v>144</v>
      </c>
      <c r="N566" s="70">
        <v>100</v>
      </c>
      <c r="O566" s="70">
        <v>58</v>
      </c>
      <c r="P566" s="70">
        <v>100</v>
      </c>
      <c r="Q566" s="70">
        <v>143</v>
      </c>
      <c r="R566" s="70">
        <v>150</v>
      </c>
      <c r="S566" s="70">
        <v>147</v>
      </c>
      <c r="T566" s="70">
        <v>150</v>
      </c>
      <c r="U566" s="70">
        <v>153</v>
      </c>
      <c r="V566" s="70">
        <v>150</v>
      </c>
      <c r="W566" s="70">
        <v>157</v>
      </c>
      <c r="X566" s="70">
        <v>150</v>
      </c>
      <c r="Y566" s="27">
        <v>150</v>
      </c>
      <c r="Z566" s="27">
        <v>200</v>
      </c>
      <c r="AA566" s="27">
        <v>200</v>
      </c>
      <c r="AB566" s="27">
        <v>200</v>
      </c>
      <c r="AC566" s="16">
        <f t="shared" si="262"/>
        <v>0</v>
      </c>
      <c r="AD566" s="31">
        <f t="shared" si="263"/>
        <v>0</v>
      </c>
    </row>
    <row r="567" spans="1:30" ht="12" customHeight="1">
      <c r="A567" s="25">
        <v>3038</v>
      </c>
      <c r="B567" s="26" t="s">
        <v>270</v>
      </c>
      <c r="C567" s="38"/>
      <c r="D567" s="38"/>
      <c r="E567" s="38"/>
      <c r="F567" s="38"/>
      <c r="G567" s="38">
        <v>0</v>
      </c>
      <c r="H567" s="38">
        <v>1000</v>
      </c>
      <c r="I567" s="70">
        <v>1978</v>
      </c>
      <c r="J567" s="70">
        <v>1500</v>
      </c>
      <c r="K567" s="70">
        <v>1549</v>
      </c>
      <c r="L567" s="70">
        <v>1700</v>
      </c>
      <c r="M567" s="70">
        <v>1431</v>
      </c>
      <c r="N567" s="70">
        <v>1700</v>
      </c>
      <c r="O567" s="70">
        <v>1421</v>
      </c>
      <c r="P567" s="70">
        <v>1700</v>
      </c>
      <c r="Q567" s="70">
        <v>1439</v>
      </c>
      <c r="R567" s="70">
        <v>1700</v>
      </c>
      <c r="S567" s="70">
        <v>1841</v>
      </c>
      <c r="T567" s="70">
        <v>1700</v>
      </c>
      <c r="U567" s="70">
        <v>721</v>
      </c>
      <c r="V567" s="70">
        <v>1000</v>
      </c>
      <c r="W567" s="70">
        <v>946</v>
      </c>
      <c r="X567" s="70">
        <v>1000</v>
      </c>
      <c r="Y567" s="39">
        <v>976</v>
      </c>
      <c r="Z567" s="39">
        <v>750</v>
      </c>
      <c r="AA567" s="39">
        <v>750</v>
      </c>
      <c r="AB567" s="39">
        <v>750</v>
      </c>
      <c r="AC567" s="16">
        <f t="shared" si="262"/>
        <v>0</v>
      </c>
      <c r="AD567" s="31">
        <f t="shared" si="263"/>
        <v>0</v>
      </c>
    </row>
    <row r="568" spans="1:30" s="33" customFormat="1" ht="12" customHeight="1">
      <c r="A568" s="25">
        <v>3039</v>
      </c>
      <c r="B568" s="26" t="s">
        <v>125</v>
      </c>
      <c r="C568" s="38">
        <v>3115</v>
      </c>
      <c r="D568" s="38">
        <v>2500</v>
      </c>
      <c r="E568" s="38">
        <v>3108</v>
      </c>
      <c r="F568" s="38">
        <v>3000</v>
      </c>
      <c r="G568" s="38">
        <v>4918</v>
      </c>
      <c r="H568" s="38">
        <v>3000</v>
      </c>
      <c r="I568" s="70">
        <v>4727</v>
      </c>
      <c r="J568" s="70">
        <v>3250</v>
      </c>
      <c r="K568" s="70">
        <v>3305</v>
      </c>
      <c r="L568" s="70">
        <v>3500</v>
      </c>
      <c r="M568" s="70">
        <v>4658</v>
      </c>
      <c r="N568" s="70">
        <v>3700</v>
      </c>
      <c r="O568" s="70">
        <v>3749</v>
      </c>
      <c r="P568" s="70">
        <v>3700</v>
      </c>
      <c r="Q568" s="70">
        <v>3458</v>
      </c>
      <c r="R568" s="70">
        <v>4500</v>
      </c>
      <c r="S568" s="70">
        <v>5670</v>
      </c>
      <c r="T568" s="70">
        <v>5720</v>
      </c>
      <c r="U568" s="70">
        <v>6828</v>
      </c>
      <c r="V568" s="70">
        <v>8100</v>
      </c>
      <c r="W568" s="70">
        <v>7452</v>
      </c>
      <c r="X568" s="70">
        <v>9900</v>
      </c>
      <c r="Y568" s="39">
        <v>7911</v>
      </c>
      <c r="Z568" s="39">
        <v>9350</v>
      </c>
      <c r="AA568" s="39">
        <v>9350</v>
      </c>
      <c r="AB568" s="151">
        <v>11750</v>
      </c>
      <c r="AC568" s="16">
        <f t="shared" si="262"/>
        <v>2400</v>
      </c>
      <c r="AD568" s="31">
        <f t="shared" si="263"/>
        <v>0.25668449197860965</v>
      </c>
    </row>
    <row r="569" spans="1:30" s="33" customFormat="1" ht="12" customHeight="1">
      <c r="A569" s="25">
        <v>3040</v>
      </c>
      <c r="B569" s="26" t="s">
        <v>220</v>
      </c>
      <c r="C569" s="38">
        <v>178</v>
      </c>
      <c r="D569" s="38">
        <v>220</v>
      </c>
      <c r="E569" s="38">
        <v>292</v>
      </c>
      <c r="F569" s="38">
        <v>220</v>
      </c>
      <c r="G569" s="38">
        <v>40</v>
      </c>
      <c r="H569" s="38">
        <v>220</v>
      </c>
      <c r="I569" s="70">
        <v>126</v>
      </c>
      <c r="J569" s="70">
        <v>220</v>
      </c>
      <c r="K569" s="70">
        <v>220</v>
      </c>
      <c r="L569" s="70">
        <v>250</v>
      </c>
      <c r="M569" s="70">
        <v>0</v>
      </c>
      <c r="N569" s="70">
        <v>391</v>
      </c>
      <c r="O569" s="70">
        <v>710</v>
      </c>
      <c r="P569" s="70">
        <v>640</v>
      </c>
      <c r="Q569" s="70">
        <v>409</v>
      </c>
      <c r="R569" s="70">
        <v>675</v>
      </c>
      <c r="S569" s="70">
        <v>868</v>
      </c>
      <c r="T569" s="70">
        <v>960</v>
      </c>
      <c r="U569" s="70">
        <v>968</v>
      </c>
      <c r="V569" s="70">
        <v>673</v>
      </c>
      <c r="W569" s="70">
        <v>775</v>
      </c>
      <c r="X569" s="70">
        <v>800</v>
      </c>
      <c r="Y569" s="27">
        <v>800</v>
      </c>
      <c r="Z569" s="38">
        <v>1872</v>
      </c>
      <c r="AA569" s="38">
        <v>1872</v>
      </c>
      <c r="AB569" s="38">
        <v>1872</v>
      </c>
      <c r="AC569" s="16">
        <f t="shared" si="262"/>
        <v>0</v>
      </c>
      <c r="AD569" s="31">
        <f t="shared" si="263"/>
        <v>0</v>
      </c>
    </row>
    <row r="570" spans="1:30" s="33" customFormat="1" ht="12" customHeight="1">
      <c r="A570" s="32"/>
      <c r="B570" s="26" t="s">
        <v>141</v>
      </c>
      <c r="C570" s="37">
        <f aca="true" t="shared" si="266" ref="C570:H570">SUM(C559:C569)</f>
        <v>38783</v>
      </c>
      <c r="D570" s="37">
        <f t="shared" si="266"/>
        <v>41850</v>
      </c>
      <c r="E570" s="37">
        <f t="shared" si="266"/>
        <v>44954</v>
      </c>
      <c r="F570" s="37">
        <f t="shared" si="266"/>
        <v>42350</v>
      </c>
      <c r="G570" s="37">
        <f>SUM(G559:G569)</f>
        <v>48548</v>
      </c>
      <c r="H570" s="37">
        <f t="shared" si="266"/>
        <v>49850</v>
      </c>
      <c r="I570" s="71">
        <f aca="true" t="shared" si="267" ref="I570:O570">SUM(I559:I569)</f>
        <v>49328</v>
      </c>
      <c r="J570" s="71">
        <f t="shared" si="267"/>
        <v>55300</v>
      </c>
      <c r="K570" s="71">
        <f t="shared" si="267"/>
        <v>55464</v>
      </c>
      <c r="L570" s="71">
        <f t="shared" si="267"/>
        <v>60775</v>
      </c>
      <c r="M570" s="71">
        <f t="shared" si="267"/>
        <v>50528</v>
      </c>
      <c r="N570" s="71">
        <f t="shared" si="267"/>
        <v>61978</v>
      </c>
      <c r="O570" s="71">
        <f t="shared" si="267"/>
        <v>64589</v>
      </c>
      <c r="P570" s="71">
        <f aca="true" t="shared" si="268" ref="P570:V570">SUM(P559:P569)</f>
        <v>67845</v>
      </c>
      <c r="Q570" s="71">
        <f t="shared" si="268"/>
        <v>71900</v>
      </c>
      <c r="R570" s="71">
        <f t="shared" si="268"/>
        <v>92980</v>
      </c>
      <c r="S570" s="71">
        <f t="shared" si="268"/>
        <v>91098</v>
      </c>
      <c r="T570" s="71">
        <f t="shared" si="268"/>
        <v>98340</v>
      </c>
      <c r="U570" s="71">
        <f t="shared" si="268"/>
        <v>92040</v>
      </c>
      <c r="V570" s="71">
        <f t="shared" si="268"/>
        <v>92295</v>
      </c>
      <c r="W570" s="71">
        <f aca="true" t="shared" si="269" ref="W570:AB570">SUM(W559:W569)</f>
        <v>90399</v>
      </c>
      <c r="X570" s="71">
        <f t="shared" si="269"/>
        <v>94540</v>
      </c>
      <c r="Y570" s="40">
        <f t="shared" si="269"/>
        <v>85919</v>
      </c>
      <c r="Z570" s="40">
        <f t="shared" si="269"/>
        <v>95644</v>
      </c>
      <c r="AA570" s="40">
        <f t="shared" si="269"/>
        <v>95644</v>
      </c>
      <c r="AB570" s="40">
        <f t="shared" si="269"/>
        <v>100574</v>
      </c>
      <c r="AC570" s="21">
        <f t="shared" si="262"/>
        <v>4930</v>
      </c>
      <c r="AD570" s="34">
        <f t="shared" si="263"/>
        <v>0.05154531387227636</v>
      </c>
    </row>
    <row r="571" spans="1:30" s="33" customFormat="1" ht="12" customHeight="1">
      <c r="A571" s="32">
        <v>641</v>
      </c>
      <c r="B571" s="26" t="s">
        <v>83</v>
      </c>
      <c r="C571" s="37">
        <f aca="true" t="shared" si="270" ref="C571:I571">SUM(C558+C570)</f>
        <v>71214</v>
      </c>
      <c r="D571" s="37">
        <f t="shared" si="270"/>
        <v>74761</v>
      </c>
      <c r="E571" s="37">
        <f t="shared" si="270"/>
        <v>77046</v>
      </c>
      <c r="F571" s="37">
        <f t="shared" si="270"/>
        <v>76964.8575</v>
      </c>
      <c r="G571" s="37">
        <f t="shared" si="270"/>
        <v>75543</v>
      </c>
      <c r="H571" s="37">
        <f t="shared" si="270"/>
        <v>85504</v>
      </c>
      <c r="I571" s="37">
        <f t="shared" si="270"/>
        <v>84259</v>
      </c>
      <c r="J571" s="71">
        <f aca="true" t="shared" si="271" ref="J571:X571">SUM(J570+J558)</f>
        <v>92961.35250000001</v>
      </c>
      <c r="K571" s="71">
        <f t="shared" si="271"/>
        <v>95643</v>
      </c>
      <c r="L571" s="71">
        <f t="shared" si="271"/>
        <v>99880</v>
      </c>
      <c r="M571" s="71">
        <f t="shared" si="271"/>
        <v>87406</v>
      </c>
      <c r="N571" s="71">
        <f t="shared" si="271"/>
        <v>105090.7485</v>
      </c>
      <c r="O571" s="71">
        <f t="shared" si="271"/>
        <v>109649</v>
      </c>
      <c r="P571" s="71">
        <f t="shared" si="271"/>
        <v>112106.374</v>
      </c>
      <c r="Q571" s="71">
        <f t="shared" si="271"/>
        <v>112568</v>
      </c>
      <c r="R571" s="71">
        <f t="shared" si="271"/>
        <v>139765.7665</v>
      </c>
      <c r="S571" s="71">
        <f t="shared" si="271"/>
        <v>138894</v>
      </c>
      <c r="T571" s="71">
        <f t="shared" si="271"/>
        <v>146996.7235</v>
      </c>
      <c r="U571" s="71">
        <f t="shared" si="271"/>
        <v>139224</v>
      </c>
      <c r="V571" s="71">
        <f t="shared" si="271"/>
        <v>141178.865</v>
      </c>
      <c r="W571" s="71">
        <f t="shared" si="271"/>
        <v>140833</v>
      </c>
      <c r="X571" s="71">
        <f t="shared" si="271"/>
        <v>143423.865</v>
      </c>
      <c r="Y571" s="40">
        <f>SUM(Y558+Y570)</f>
        <v>134945</v>
      </c>
      <c r="Z571" s="40">
        <f>SUM(Z558+Z570)</f>
        <v>145481.644</v>
      </c>
      <c r="AA571" s="40">
        <f>SUM(AA558+AA570)</f>
        <v>145250.1965</v>
      </c>
      <c r="AB571" s="40">
        <f>SUM(AB558+AB570)</f>
        <v>150988.648</v>
      </c>
      <c r="AC571" s="21">
        <f t="shared" si="262"/>
        <v>5507.003999999986</v>
      </c>
      <c r="AD571" s="34">
        <f t="shared" si="263"/>
        <v>0.03785360027963381</v>
      </c>
    </row>
    <row r="572" spans="1:30" ht="12" customHeight="1">
      <c r="A572" s="3">
        <v>645</v>
      </c>
      <c r="B572" s="30" t="s">
        <v>84</v>
      </c>
      <c r="C572" s="3" t="s">
        <v>1</v>
      </c>
      <c r="D572" s="6" t="s">
        <v>2</v>
      </c>
      <c r="E572" s="6" t="s">
        <v>1</v>
      </c>
      <c r="F572" s="6" t="s">
        <v>2</v>
      </c>
      <c r="G572" s="6" t="s">
        <v>1</v>
      </c>
      <c r="H572" s="6" t="s">
        <v>2</v>
      </c>
      <c r="I572" s="6" t="s">
        <v>1</v>
      </c>
      <c r="J572" s="6" t="s">
        <v>2</v>
      </c>
      <c r="K572" s="6" t="s">
        <v>1</v>
      </c>
      <c r="L572" s="6" t="s">
        <v>2</v>
      </c>
      <c r="M572" s="6" t="s">
        <v>1</v>
      </c>
      <c r="N572" s="6" t="s">
        <v>2</v>
      </c>
      <c r="O572" s="6" t="s">
        <v>1</v>
      </c>
      <c r="P572" s="6" t="s">
        <v>2</v>
      </c>
      <c r="Q572" s="6" t="s">
        <v>42</v>
      </c>
      <c r="R572" s="6" t="s">
        <v>2</v>
      </c>
      <c r="S572" s="6" t="s">
        <v>1</v>
      </c>
      <c r="T572" s="6" t="s">
        <v>2</v>
      </c>
      <c r="U572" s="6" t="s">
        <v>42</v>
      </c>
      <c r="V572" s="6" t="s">
        <v>2</v>
      </c>
      <c r="W572" s="6" t="s">
        <v>1</v>
      </c>
      <c r="X572" s="6" t="s">
        <v>2</v>
      </c>
      <c r="Y572" s="6" t="s">
        <v>1</v>
      </c>
      <c r="Z572" s="6" t="s">
        <v>2</v>
      </c>
      <c r="AA572" s="6" t="s">
        <v>43</v>
      </c>
      <c r="AB572" s="6" t="s">
        <v>2</v>
      </c>
      <c r="AC572" s="6" t="s">
        <v>3</v>
      </c>
      <c r="AD572" s="7" t="s">
        <v>4</v>
      </c>
    </row>
    <row r="573" spans="1:30" ht="12" customHeight="1">
      <c r="A573" s="3"/>
      <c r="B573" s="30"/>
      <c r="C573" s="3" t="s">
        <v>5</v>
      </c>
      <c r="D573" s="6" t="s">
        <v>6</v>
      </c>
      <c r="E573" s="6" t="s">
        <v>6</v>
      </c>
      <c r="F573" s="6" t="s">
        <v>7</v>
      </c>
      <c r="G573" s="6" t="s">
        <v>7</v>
      </c>
      <c r="H573" s="6" t="s">
        <v>8</v>
      </c>
      <c r="I573" s="6" t="s">
        <v>8</v>
      </c>
      <c r="J573" s="6" t="s">
        <v>9</v>
      </c>
      <c r="K573" s="6" t="s">
        <v>9</v>
      </c>
      <c r="L573" s="6" t="s">
        <v>10</v>
      </c>
      <c r="M573" s="6" t="s">
        <v>10</v>
      </c>
      <c r="N573" s="6" t="s">
        <v>44</v>
      </c>
      <c r="O573" s="6" t="s">
        <v>11</v>
      </c>
      <c r="P573" s="6" t="s">
        <v>45</v>
      </c>
      <c r="Q573" s="6" t="s">
        <v>45</v>
      </c>
      <c r="R573" s="6" t="s">
        <v>46</v>
      </c>
      <c r="S573" s="6" t="s">
        <v>13</v>
      </c>
      <c r="T573" s="6" t="s">
        <v>14</v>
      </c>
      <c r="U573" s="6" t="s">
        <v>14</v>
      </c>
      <c r="V573" s="6" t="s">
        <v>15</v>
      </c>
      <c r="W573" s="6" t="s">
        <v>15</v>
      </c>
      <c r="X573" s="6" t="s">
        <v>16</v>
      </c>
      <c r="Y573" s="6" t="s">
        <v>16</v>
      </c>
      <c r="Z573" s="6" t="s">
        <v>17</v>
      </c>
      <c r="AA573" s="6" t="s">
        <v>17</v>
      </c>
      <c r="AB573" s="6" t="s">
        <v>402</v>
      </c>
      <c r="AC573" s="6" t="s">
        <v>400</v>
      </c>
      <c r="AD573" s="7" t="s">
        <v>400</v>
      </c>
    </row>
    <row r="574" spans="1:30" ht="12" customHeight="1">
      <c r="A574" s="25">
        <v>1001</v>
      </c>
      <c r="B574" s="26" t="s">
        <v>92</v>
      </c>
      <c r="C574" s="38">
        <v>39988</v>
      </c>
      <c r="D574" s="38">
        <v>35195</v>
      </c>
      <c r="E574" s="36">
        <v>31581</v>
      </c>
      <c r="F574" s="36">
        <v>37205</v>
      </c>
      <c r="G574" s="36">
        <v>41102</v>
      </c>
      <c r="H574" s="36">
        <v>38325</v>
      </c>
      <c r="I574" s="56">
        <v>38477</v>
      </c>
      <c r="J574" s="56">
        <v>42018</v>
      </c>
      <c r="K574" s="56">
        <v>41743</v>
      </c>
      <c r="L574" s="56">
        <v>43261</v>
      </c>
      <c r="M574" s="56">
        <v>43566</v>
      </c>
      <c r="N574" s="56">
        <v>44335</v>
      </c>
      <c r="O574" s="56">
        <v>45486</v>
      </c>
      <c r="P574" s="56">
        <v>45445</v>
      </c>
      <c r="Q574" s="56">
        <v>44668</v>
      </c>
      <c r="R574" s="56">
        <v>46207</v>
      </c>
      <c r="S574" s="56">
        <v>46205</v>
      </c>
      <c r="T574" s="56">
        <v>48055</v>
      </c>
      <c r="U574" s="56">
        <v>46729</v>
      </c>
      <c r="V574" s="56">
        <v>50177</v>
      </c>
      <c r="W574" s="56">
        <v>48127</v>
      </c>
      <c r="X574" s="56">
        <v>50177</v>
      </c>
      <c r="Y574" s="39">
        <v>51760</v>
      </c>
      <c r="Z574" s="39">
        <v>42905</v>
      </c>
      <c r="AA574" s="39">
        <v>42905</v>
      </c>
      <c r="AB574" s="39">
        <v>44020</v>
      </c>
      <c r="AC574" s="16">
        <f aca="true" t="shared" si="272" ref="AC574:AC599">SUM(AB574-Z574)</f>
        <v>1115</v>
      </c>
      <c r="AD574" s="31">
        <f aca="true" t="shared" si="273" ref="AD574:AD599">SUM(AC574/Z574)</f>
        <v>0.025987647127374433</v>
      </c>
    </row>
    <row r="575" spans="1:30" ht="12" customHeight="1">
      <c r="A575" s="25">
        <v>1002</v>
      </c>
      <c r="B575" s="26" t="s">
        <v>93</v>
      </c>
      <c r="C575" s="38">
        <v>19910</v>
      </c>
      <c r="D575" s="38">
        <v>26520</v>
      </c>
      <c r="E575" s="36">
        <v>28558</v>
      </c>
      <c r="F575" s="36">
        <v>27318</v>
      </c>
      <c r="G575" s="36">
        <v>24368</v>
      </c>
      <c r="H575" s="36">
        <v>28140</v>
      </c>
      <c r="I575" s="56">
        <v>19284</v>
      </c>
      <c r="J575" s="56">
        <v>29608</v>
      </c>
      <c r="K575" s="56">
        <v>23267</v>
      </c>
      <c r="L575" s="56">
        <v>30688</v>
      </c>
      <c r="M575" s="56">
        <v>26158</v>
      </c>
      <c r="N575" s="56">
        <v>34346</v>
      </c>
      <c r="O575" s="56">
        <v>31691</v>
      </c>
      <c r="P575" s="56">
        <v>37252</v>
      </c>
      <c r="Q575" s="56">
        <v>32394</v>
      </c>
      <c r="R575" s="56">
        <v>36833</v>
      </c>
      <c r="S575" s="56">
        <v>26405</v>
      </c>
      <c r="T575" s="56">
        <v>38461</v>
      </c>
      <c r="U575" s="56">
        <v>33802</v>
      </c>
      <c r="V575" s="56">
        <v>39094</v>
      </c>
      <c r="W575" s="56">
        <v>28974</v>
      </c>
      <c r="X575" s="56">
        <v>39094</v>
      </c>
      <c r="Y575" s="39">
        <v>35050</v>
      </c>
      <c r="Z575" s="39">
        <v>39860</v>
      </c>
      <c r="AA575" s="39">
        <v>39860</v>
      </c>
      <c r="AB575" s="39">
        <v>47486</v>
      </c>
      <c r="AC575" s="16">
        <f t="shared" si="272"/>
        <v>7626</v>
      </c>
      <c r="AD575" s="31">
        <f t="shared" si="273"/>
        <v>0.19131961866532865</v>
      </c>
    </row>
    <row r="576" spans="1:30" s="33" customFormat="1" ht="12" customHeight="1">
      <c r="A576" s="25">
        <v>1003</v>
      </c>
      <c r="B576" s="26" t="s">
        <v>192</v>
      </c>
      <c r="C576" s="38">
        <v>157</v>
      </c>
      <c r="D576" s="38">
        <v>180</v>
      </c>
      <c r="E576" s="36"/>
      <c r="F576" s="36">
        <v>180</v>
      </c>
      <c r="G576" s="36">
        <v>121</v>
      </c>
      <c r="H576" s="36">
        <v>185</v>
      </c>
      <c r="I576" s="56">
        <v>7</v>
      </c>
      <c r="J576" s="56">
        <v>190</v>
      </c>
      <c r="K576" s="56">
        <v>312</v>
      </c>
      <c r="L576" s="56">
        <v>225</v>
      </c>
      <c r="M576" s="56">
        <v>254</v>
      </c>
      <c r="N576" s="56">
        <v>230</v>
      </c>
      <c r="O576" s="56">
        <v>220</v>
      </c>
      <c r="P576" s="56">
        <v>237</v>
      </c>
      <c r="Q576" s="56">
        <v>136</v>
      </c>
      <c r="R576" s="56">
        <v>247</v>
      </c>
      <c r="S576" s="56">
        <v>261</v>
      </c>
      <c r="T576" s="56">
        <v>257</v>
      </c>
      <c r="U576" s="56">
        <v>179</v>
      </c>
      <c r="V576" s="56">
        <v>267</v>
      </c>
      <c r="W576" s="56">
        <v>239</v>
      </c>
      <c r="X576" s="56">
        <v>267</v>
      </c>
      <c r="Y576" s="27">
        <v>0</v>
      </c>
      <c r="Z576" s="27">
        <v>271</v>
      </c>
      <c r="AA576" s="27">
        <v>271</v>
      </c>
      <c r="AB576" s="27">
        <v>280</v>
      </c>
      <c r="AC576" s="16">
        <f t="shared" si="272"/>
        <v>9</v>
      </c>
      <c r="AD576" s="31">
        <f t="shared" si="273"/>
        <v>0.033210332103321034</v>
      </c>
    </row>
    <row r="577" spans="1:30" ht="12" customHeight="1">
      <c r="A577" s="25">
        <v>1020</v>
      </c>
      <c r="B577" s="26" t="s">
        <v>95</v>
      </c>
      <c r="C577" s="38">
        <v>3852</v>
      </c>
      <c r="D577" s="38">
        <v>4735</v>
      </c>
      <c r="E577" s="36">
        <v>5378</v>
      </c>
      <c r="F577" s="36">
        <v>4950</v>
      </c>
      <c r="G577" s="36">
        <v>5811</v>
      </c>
      <c r="H577" s="36">
        <v>5099</v>
      </c>
      <c r="I577" s="56">
        <v>5072</v>
      </c>
      <c r="J577" s="56">
        <f>SUM(J574:J576)*0.0765</f>
        <v>5493.924</v>
      </c>
      <c r="K577" s="56">
        <v>5818</v>
      </c>
      <c r="L577" s="56">
        <v>5674</v>
      </c>
      <c r="M577" s="56">
        <v>5998</v>
      </c>
      <c r="N577" s="56">
        <f>SUM(N574:N576)*0.0765</f>
        <v>6036.6915</v>
      </c>
      <c r="O577" s="56">
        <v>5383</v>
      </c>
      <c r="P577" s="56">
        <v>6353</v>
      </c>
      <c r="Q577" s="56">
        <v>6743</v>
      </c>
      <c r="R577" s="56">
        <f>SUM(R574:R576)*0.0765</f>
        <v>6371.4555</v>
      </c>
      <c r="S577" s="56">
        <v>6476</v>
      </c>
      <c r="T577" s="56">
        <f>SUM(T574:T576)*0.0765</f>
        <v>6638.1345</v>
      </c>
      <c r="U577" s="56">
        <v>7600</v>
      </c>
      <c r="V577" s="56">
        <f>SUM(V574:V576)*0.0765</f>
        <v>6849.657</v>
      </c>
      <c r="W577" s="56">
        <v>6548</v>
      </c>
      <c r="X577" s="56">
        <f>SUM(X574:X576)*0.0765</f>
        <v>6849.657</v>
      </c>
      <c r="Y577" s="39">
        <v>6850</v>
      </c>
      <c r="Z577" s="39">
        <f>SUM(Z574:Z576)*0.0765</f>
        <v>6352.254</v>
      </c>
      <c r="AA577" s="39">
        <f>SUM(AA574:AA576)*0.0765</f>
        <v>6352.254</v>
      </c>
      <c r="AB577" s="39">
        <f>SUM(AB574:AB576)*0.0765</f>
        <v>7021.629</v>
      </c>
      <c r="AC577" s="16">
        <f t="shared" si="272"/>
        <v>669.375</v>
      </c>
      <c r="AD577" s="31">
        <f t="shared" si="273"/>
        <v>0.10537598150199913</v>
      </c>
    </row>
    <row r="578" spans="1:30" s="33" customFormat="1" ht="12" customHeight="1">
      <c r="A578" s="32"/>
      <c r="B578" s="26" t="s">
        <v>133</v>
      </c>
      <c r="C578" s="37">
        <f aca="true" t="shared" si="274" ref="C578:H578">SUM(C574:C577)</f>
        <v>63907</v>
      </c>
      <c r="D578" s="37">
        <f t="shared" si="274"/>
        <v>66630</v>
      </c>
      <c r="E578" s="54">
        <f t="shared" si="274"/>
        <v>65517</v>
      </c>
      <c r="F578" s="54">
        <f t="shared" si="274"/>
        <v>69653</v>
      </c>
      <c r="G578" s="54">
        <f>SUM(G574:G577)</f>
        <v>71402</v>
      </c>
      <c r="H578" s="54">
        <f t="shared" si="274"/>
        <v>71749</v>
      </c>
      <c r="I578" s="69">
        <f aca="true" t="shared" si="275" ref="I578:X578">SUM(I574:I577)</f>
        <v>62840</v>
      </c>
      <c r="J578" s="69">
        <f t="shared" si="275"/>
        <v>77309.924</v>
      </c>
      <c r="K578" s="69">
        <f t="shared" si="275"/>
        <v>71140</v>
      </c>
      <c r="L578" s="69">
        <f t="shared" si="275"/>
        <v>79848</v>
      </c>
      <c r="M578" s="69">
        <f t="shared" si="275"/>
        <v>75976</v>
      </c>
      <c r="N578" s="69">
        <f t="shared" si="275"/>
        <v>84947.6915</v>
      </c>
      <c r="O578" s="69">
        <f t="shared" si="275"/>
        <v>82780</v>
      </c>
      <c r="P578" s="69">
        <f t="shared" si="275"/>
        <v>89287</v>
      </c>
      <c r="Q578" s="69">
        <f t="shared" si="275"/>
        <v>83941</v>
      </c>
      <c r="R578" s="69">
        <f t="shared" si="275"/>
        <v>89658.4555</v>
      </c>
      <c r="S578" s="69">
        <f t="shared" si="275"/>
        <v>79347</v>
      </c>
      <c r="T578" s="69">
        <f t="shared" si="275"/>
        <v>93411.1345</v>
      </c>
      <c r="U578" s="69">
        <f t="shared" si="275"/>
        <v>88310</v>
      </c>
      <c r="V578" s="69">
        <f t="shared" si="275"/>
        <v>96387.657</v>
      </c>
      <c r="W578" s="69">
        <f t="shared" si="275"/>
        <v>83888</v>
      </c>
      <c r="X578" s="69">
        <f t="shared" si="275"/>
        <v>96387.657</v>
      </c>
      <c r="Y578" s="40">
        <f>SUM(Y574:Y577)</f>
        <v>93660</v>
      </c>
      <c r="Z578" s="40">
        <f>SUM(Z574:Z577)</f>
        <v>89388.254</v>
      </c>
      <c r="AA578" s="40">
        <f>SUM(AA574:AA577)</f>
        <v>89388.254</v>
      </c>
      <c r="AB578" s="40">
        <f>SUM(AB574:AB577)</f>
        <v>98807.629</v>
      </c>
      <c r="AC578" s="21">
        <f t="shared" si="272"/>
        <v>9419.375</v>
      </c>
      <c r="AD578" s="34">
        <f t="shared" si="273"/>
        <v>0.10537598150199913</v>
      </c>
    </row>
    <row r="579" spans="1:30" ht="12" customHeight="1">
      <c r="A579" s="25">
        <v>2002</v>
      </c>
      <c r="B579" s="26" t="s">
        <v>98</v>
      </c>
      <c r="C579" s="38">
        <v>1503</v>
      </c>
      <c r="D579" s="38">
        <v>1300</v>
      </c>
      <c r="E579" s="38">
        <v>1036</v>
      </c>
      <c r="F579" s="38">
        <v>1300</v>
      </c>
      <c r="G579" s="38">
        <v>1004</v>
      </c>
      <c r="H579" s="38">
        <v>1300</v>
      </c>
      <c r="I579" s="55">
        <v>1300</v>
      </c>
      <c r="J579" s="55">
        <v>1300</v>
      </c>
      <c r="K579" s="55">
        <v>1313</v>
      </c>
      <c r="L579" s="55">
        <v>1300</v>
      </c>
      <c r="M579" s="55">
        <v>1209</v>
      </c>
      <c r="N579" s="55">
        <v>1500</v>
      </c>
      <c r="O579" s="55">
        <v>1344</v>
      </c>
      <c r="P579" s="55">
        <v>2000</v>
      </c>
      <c r="Q579" s="55">
        <v>2314</v>
      </c>
      <c r="R579" s="55">
        <v>2000</v>
      </c>
      <c r="S579" s="55">
        <v>1814</v>
      </c>
      <c r="T579" s="55">
        <v>2120</v>
      </c>
      <c r="U579" s="55">
        <v>2211</v>
      </c>
      <c r="V579" s="55">
        <v>2400</v>
      </c>
      <c r="W579" s="55">
        <v>2497</v>
      </c>
      <c r="X579" s="55">
        <v>2400</v>
      </c>
      <c r="Y579" s="39">
        <v>2479</v>
      </c>
      <c r="Z579" s="39">
        <v>2500</v>
      </c>
      <c r="AA579" s="39">
        <v>2500</v>
      </c>
      <c r="AB579" s="39">
        <v>2500</v>
      </c>
      <c r="AC579" s="16">
        <f t="shared" si="272"/>
        <v>0</v>
      </c>
      <c r="AD579" s="31">
        <f t="shared" si="273"/>
        <v>0</v>
      </c>
    </row>
    <row r="580" spans="1:30" ht="12" customHeight="1">
      <c r="A580" s="25">
        <v>2003</v>
      </c>
      <c r="B580" s="26" t="s">
        <v>261</v>
      </c>
      <c r="C580" s="38">
        <v>1107</v>
      </c>
      <c r="D580" s="38">
        <v>1500</v>
      </c>
      <c r="E580" s="38">
        <v>407</v>
      </c>
      <c r="F580" s="38">
        <v>1500</v>
      </c>
      <c r="G580" s="38">
        <v>952</v>
      </c>
      <c r="H580" s="38">
        <v>1500</v>
      </c>
      <c r="I580" s="55">
        <v>2188</v>
      </c>
      <c r="J580" s="55">
        <v>2000</v>
      </c>
      <c r="K580" s="55">
        <v>1995</v>
      </c>
      <c r="L580" s="55">
        <v>2200</v>
      </c>
      <c r="M580" s="55">
        <v>1721</v>
      </c>
      <c r="N580" s="55">
        <v>2200</v>
      </c>
      <c r="O580" s="55">
        <v>2829</v>
      </c>
      <c r="P580" s="55">
        <v>3000</v>
      </c>
      <c r="Q580" s="55">
        <v>2973</v>
      </c>
      <c r="R580" s="55">
        <v>3000</v>
      </c>
      <c r="S580" s="55">
        <v>3053</v>
      </c>
      <c r="T580" s="55">
        <v>3000</v>
      </c>
      <c r="U580" s="55">
        <v>2771</v>
      </c>
      <c r="V580" s="55">
        <v>3000</v>
      </c>
      <c r="W580" s="55">
        <v>3026</v>
      </c>
      <c r="X580" s="55">
        <v>3000</v>
      </c>
      <c r="Y580" s="39">
        <v>3912</v>
      </c>
      <c r="Z580" s="39">
        <v>3500</v>
      </c>
      <c r="AA580" s="39">
        <v>4200</v>
      </c>
      <c r="AB580" s="39">
        <v>4500</v>
      </c>
      <c r="AC580" s="16">
        <f t="shared" si="272"/>
        <v>1000</v>
      </c>
      <c r="AD580" s="31">
        <f t="shared" si="273"/>
        <v>0.2857142857142857</v>
      </c>
    </row>
    <row r="581" spans="1:30" ht="12" customHeight="1">
      <c r="A581" s="25">
        <v>2010</v>
      </c>
      <c r="B581" s="26" t="s">
        <v>106</v>
      </c>
      <c r="C581" s="38">
        <v>8150</v>
      </c>
      <c r="D581" s="38">
        <v>8000</v>
      </c>
      <c r="E581" s="38">
        <v>7988</v>
      </c>
      <c r="F581" s="38">
        <v>8000</v>
      </c>
      <c r="G581" s="38">
        <v>8268</v>
      </c>
      <c r="H581" s="38">
        <v>8000</v>
      </c>
      <c r="I581" s="55">
        <v>9769</v>
      </c>
      <c r="J581" s="55">
        <v>8300</v>
      </c>
      <c r="K581" s="55">
        <v>8181</v>
      </c>
      <c r="L581" s="55">
        <v>9500</v>
      </c>
      <c r="M581" s="55">
        <v>9673</v>
      </c>
      <c r="N581" s="55">
        <v>9500</v>
      </c>
      <c r="O581" s="55">
        <v>10496</v>
      </c>
      <c r="P581" s="55">
        <v>9700</v>
      </c>
      <c r="Q581" s="55">
        <v>9673</v>
      </c>
      <c r="R581" s="55">
        <v>10800</v>
      </c>
      <c r="S581" s="55">
        <v>16069</v>
      </c>
      <c r="T581" s="55">
        <v>16200</v>
      </c>
      <c r="U581" s="55">
        <v>16711</v>
      </c>
      <c r="V581" s="55">
        <v>16200</v>
      </c>
      <c r="W581" s="55">
        <v>15106</v>
      </c>
      <c r="X581" s="55">
        <v>15000</v>
      </c>
      <c r="Y581" s="39">
        <v>12515</v>
      </c>
      <c r="Z581" s="39">
        <v>15000</v>
      </c>
      <c r="AA581" s="39">
        <v>13000</v>
      </c>
      <c r="AB581" s="151">
        <v>13900</v>
      </c>
      <c r="AC581" s="16">
        <f t="shared" si="272"/>
        <v>-1100</v>
      </c>
      <c r="AD581" s="31">
        <f t="shared" si="273"/>
        <v>-0.07333333333333333</v>
      </c>
    </row>
    <row r="582" spans="1:30" ht="12" customHeight="1">
      <c r="A582" s="25">
        <v>2019</v>
      </c>
      <c r="B582" s="26" t="s">
        <v>271</v>
      </c>
      <c r="C582" s="38"/>
      <c r="D582" s="38"/>
      <c r="E582" s="38"/>
      <c r="F582" s="38"/>
      <c r="G582" s="38"/>
      <c r="H582" s="38"/>
      <c r="I582" s="70"/>
      <c r="J582" s="70"/>
      <c r="K582" s="70"/>
      <c r="L582" s="70"/>
      <c r="M582" s="70"/>
      <c r="N582" s="70"/>
      <c r="O582" s="70"/>
      <c r="P582" s="70"/>
      <c r="Q582" s="70"/>
      <c r="R582" s="70">
        <v>6500</v>
      </c>
      <c r="S582" s="70">
        <v>5379</v>
      </c>
      <c r="T582" s="70">
        <v>10000</v>
      </c>
      <c r="U582" s="70">
        <v>9574</v>
      </c>
      <c r="V582" s="70">
        <v>8000</v>
      </c>
      <c r="W582" s="70">
        <v>5961</v>
      </c>
      <c r="X582" s="70">
        <v>10000</v>
      </c>
      <c r="Y582" s="39">
        <v>0</v>
      </c>
      <c r="Z582" s="39">
        <v>7500</v>
      </c>
      <c r="AA582" s="39">
        <v>12000</v>
      </c>
      <c r="AB582" s="39">
        <v>7500</v>
      </c>
      <c r="AC582" s="16">
        <f t="shared" si="272"/>
        <v>0</v>
      </c>
      <c r="AD582" s="31">
        <f t="shared" si="273"/>
        <v>0</v>
      </c>
    </row>
    <row r="583" spans="1:30" ht="12" customHeight="1">
      <c r="A583" s="25">
        <v>2022</v>
      </c>
      <c r="B583" s="26" t="s">
        <v>111</v>
      </c>
      <c r="C583" s="38">
        <v>526</v>
      </c>
      <c r="D583" s="38">
        <v>575</v>
      </c>
      <c r="E583" s="38">
        <v>630</v>
      </c>
      <c r="F583" s="38">
        <v>575</v>
      </c>
      <c r="G583" s="38">
        <v>405</v>
      </c>
      <c r="H583" s="38">
        <v>575</v>
      </c>
      <c r="I583" s="55">
        <v>576</v>
      </c>
      <c r="J583" s="55">
        <v>575</v>
      </c>
      <c r="K583" s="55">
        <v>556</v>
      </c>
      <c r="L583" s="55">
        <v>725</v>
      </c>
      <c r="M583" s="55">
        <v>657</v>
      </c>
      <c r="N583" s="55">
        <v>725</v>
      </c>
      <c r="O583" s="55">
        <v>863</v>
      </c>
      <c r="P583" s="55">
        <v>840</v>
      </c>
      <c r="Q583" s="55">
        <v>977</v>
      </c>
      <c r="R583" s="55">
        <v>840</v>
      </c>
      <c r="S583" s="55">
        <v>806</v>
      </c>
      <c r="T583" s="55">
        <v>665</v>
      </c>
      <c r="U583" s="55">
        <v>584</v>
      </c>
      <c r="V583" s="55">
        <v>665</v>
      </c>
      <c r="W583" s="55">
        <v>484</v>
      </c>
      <c r="X583" s="55">
        <v>875</v>
      </c>
      <c r="Y583" s="27">
        <v>905</v>
      </c>
      <c r="Z583" s="27">
        <v>875</v>
      </c>
      <c r="AA583" s="27">
        <v>875</v>
      </c>
      <c r="AB583" s="14">
        <v>905</v>
      </c>
      <c r="AC583" s="16">
        <f t="shared" si="272"/>
        <v>30</v>
      </c>
      <c r="AD583" s="31">
        <f t="shared" si="273"/>
        <v>0.03428571428571429</v>
      </c>
    </row>
    <row r="584" spans="1:30" ht="12" customHeight="1">
      <c r="A584" s="25">
        <v>2032</v>
      </c>
      <c r="B584" s="26" t="s">
        <v>112</v>
      </c>
      <c r="C584" s="38">
        <v>2514</v>
      </c>
      <c r="D584" s="38">
        <v>2000</v>
      </c>
      <c r="E584" s="38">
        <v>2589</v>
      </c>
      <c r="F584" s="38">
        <v>2250</v>
      </c>
      <c r="G584" s="38">
        <v>2381</v>
      </c>
      <c r="H584" s="38">
        <v>2250</v>
      </c>
      <c r="I584" s="55">
        <v>2916</v>
      </c>
      <c r="J584" s="55">
        <v>2500</v>
      </c>
      <c r="K584" s="55">
        <v>3488</v>
      </c>
      <c r="L584" s="55">
        <v>3000</v>
      </c>
      <c r="M584" s="55">
        <v>1562</v>
      </c>
      <c r="N584" s="55">
        <v>3500</v>
      </c>
      <c r="O584" s="55">
        <v>2830</v>
      </c>
      <c r="P584" s="55">
        <v>3500</v>
      </c>
      <c r="Q584" s="55">
        <v>3135</v>
      </c>
      <c r="R584" s="55">
        <v>3500</v>
      </c>
      <c r="S584" s="55">
        <v>2368</v>
      </c>
      <c r="T584" s="55">
        <v>3500</v>
      </c>
      <c r="U584" s="55">
        <v>3583</v>
      </c>
      <c r="V584" s="55">
        <v>3500</v>
      </c>
      <c r="W584" s="55">
        <v>3409</v>
      </c>
      <c r="X584" s="55">
        <v>3500</v>
      </c>
      <c r="Y584" s="39">
        <v>3255</v>
      </c>
      <c r="Z584" s="39">
        <v>3500</v>
      </c>
      <c r="AA584" s="39">
        <v>3000</v>
      </c>
      <c r="AB584" s="39">
        <v>3500</v>
      </c>
      <c r="AC584" s="16">
        <f t="shared" si="272"/>
        <v>0</v>
      </c>
      <c r="AD584" s="31">
        <f t="shared" si="273"/>
        <v>0</v>
      </c>
    </row>
    <row r="585" spans="1:30" ht="12" customHeight="1">
      <c r="A585" s="25">
        <v>2035</v>
      </c>
      <c r="B585" s="26" t="s">
        <v>114</v>
      </c>
      <c r="C585" s="38">
        <v>839</v>
      </c>
      <c r="D585" s="38">
        <v>1000</v>
      </c>
      <c r="E585" s="38">
        <v>2597</v>
      </c>
      <c r="F585" s="38">
        <v>1000</v>
      </c>
      <c r="G585" s="38">
        <v>1325</v>
      </c>
      <c r="H585" s="38">
        <v>1000</v>
      </c>
      <c r="I585" s="55">
        <v>531</v>
      </c>
      <c r="J585" s="55">
        <v>1100</v>
      </c>
      <c r="K585" s="55">
        <v>1084</v>
      </c>
      <c r="L585" s="55">
        <v>1100</v>
      </c>
      <c r="M585" s="55">
        <v>567</v>
      </c>
      <c r="N585" s="55">
        <v>1100</v>
      </c>
      <c r="O585" s="55">
        <v>1269</v>
      </c>
      <c r="P585" s="55">
        <v>1100</v>
      </c>
      <c r="Q585" s="55">
        <v>212</v>
      </c>
      <c r="R585" s="55">
        <v>1100</v>
      </c>
      <c r="S585" s="55">
        <v>629</v>
      </c>
      <c r="T585" s="55">
        <v>1100</v>
      </c>
      <c r="U585" s="55">
        <v>271</v>
      </c>
      <c r="V585" s="55">
        <v>1100</v>
      </c>
      <c r="W585" s="55">
        <v>4907</v>
      </c>
      <c r="X585" s="55">
        <v>1100</v>
      </c>
      <c r="Y585" s="39">
        <v>1028</v>
      </c>
      <c r="Z585" s="39">
        <v>15100</v>
      </c>
      <c r="AA585" s="39">
        <v>5000</v>
      </c>
      <c r="AB585" s="39">
        <v>20000</v>
      </c>
      <c r="AC585" s="16">
        <f t="shared" si="272"/>
        <v>4900</v>
      </c>
      <c r="AD585" s="31">
        <f t="shared" si="273"/>
        <v>0.32450331125827814</v>
      </c>
    </row>
    <row r="586" spans="1:30" ht="12" customHeight="1">
      <c r="A586" s="25">
        <v>2036</v>
      </c>
      <c r="B586" s="26" t="s">
        <v>272</v>
      </c>
      <c r="C586" s="38"/>
      <c r="D586" s="38"/>
      <c r="E586" s="38"/>
      <c r="F586" s="38"/>
      <c r="G586" s="38"/>
      <c r="H586" s="38"/>
      <c r="I586" s="55"/>
      <c r="J586" s="55"/>
      <c r="K586" s="55"/>
      <c r="L586" s="55"/>
      <c r="M586" s="55"/>
      <c r="N586" s="55"/>
      <c r="O586" s="55"/>
      <c r="P586" s="55"/>
      <c r="Q586" s="55">
        <v>0</v>
      </c>
      <c r="R586" s="55">
        <v>7500</v>
      </c>
      <c r="S586" s="55">
        <v>85</v>
      </c>
      <c r="T586" s="55">
        <v>7500</v>
      </c>
      <c r="U586" s="55">
        <v>0</v>
      </c>
      <c r="V586" s="55">
        <v>4000</v>
      </c>
      <c r="W586" s="55">
        <v>12847</v>
      </c>
      <c r="X586" s="55">
        <v>5000</v>
      </c>
      <c r="Y586" s="55">
        <v>86</v>
      </c>
      <c r="Z586" s="55">
        <v>35000</v>
      </c>
      <c r="AA586" s="55">
        <v>30000</v>
      </c>
      <c r="AB586" s="152">
        <v>38500</v>
      </c>
      <c r="AC586" s="16">
        <f t="shared" si="272"/>
        <v>3500</v>
      </c>
      <c r="AD586" s="31">
        <f t="shared" si="273"/>
        <v>0.1</v>
      </c>
    </row>
    <row r="587" spans="1:30" ht="12" customHeight="1">
      <c r="A587" s="25">
        <v>2037</v>
      </c>
      <c r="B587" s="5" t="s">
        <v>273</v>
      </c>
      <c r="C587" s="38"/>
      <c r="D587" s="38"/>
      <c r="E587" s="38"/>
      <c r="F587" s="38"/>
      <c r="G587" s="38"/>
      <c r="H587" s="38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39">
        <v>0</v>
      </c>
      <c r="Z587" s="39">
        <v>3000</v>
      </c>
      <c r="AA587" s="39">
        <v>500</v>
      </c>
      <c r="AB587" s="39">
        <v>3000</v>
      </c>
      <c r="AC587" s="16">
        <f t="shared" si="272"/>
        <v>0</v>
      </c>
      <c r="AD587" s="31">
        <f t="shared" si="273"/>
        <v>0</v>
      </c>
    </row>
    <row r="588" spans="1:30" ht="12" customHeight="1">
      <c r="A588" s="25">
        <v>2041</v>
      </c>
      <c r="B588" s="5" t="s">
        <v>274</v>
      </c>
      <c r="C588" s="38"/>
      <c r="D588" s="38"/>
      <c r="E588" s="38"/>
      <c r="F588" s="38"/>
      <c r="G588" s="38"/>
      <c r="H588" s="38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39">
        <v>0</v>
      </c>
      <c r="Z588" s="39">
        <v>36120</v>
      </c>
      <c r="AA588" s="39">
        <v>33000</v>
      </c>
      <c r="AB588" s="39">
        <v>3500</v>
      </c>
      <c r="AC588" s="16">
        <f t="shared" si="272"/>
        <v>-32620</v>
      </c>
      <c r="AD588" s="31">
        <f t="shared" si="273"/>
        <v>-0.9031007751937985</v>
      </c>
    </row>
    <row r="589" spans="1:30" ht="12" customHeight="1">
      <c r="A589" s="25">
        <v>2063</v>
      </c>
      <c r="B589" s="26" t="s">
        <v>275</v>
      </c>
      <c r="C589" s="38">
        <v>313</v>
      </c>
      <c r="D589" s="38">
        <v>300</v>
      </c>
      <c r="E589" s="38">
        <v>397</v>
      </c>
      <c r="F589" s="38">
        <v>300</v>
      </c>
      <c r="G589" s="38">
        <v>243</v>
      </c>
      <c r="H589" s="38">
        <v>300</v>
      </c>
      <c r="I589" s="55">
        <v>162</v>
      </c>
      <c r="J589" s="55">
        <v>300</v>
      </c>
      <c r="K589" s="55">
        <v>324</v>
      </c>
      <c r="L589" s="55">
        <v>300</v>
      </c>
      <c r="M589" s="55">
        <v>243</v>
      </c>
      <c r="N589" s="55">
        <v>300</v>
      </c>
      <c r="O589" s="55">
        <v>168</v>
      </c>
      <c r="P589" s="55">
        <v>300</v>
      </c>
      <c r="Q589" s="55">
        <v>318</v>
      </c>
      <c r="R589" s="55">
        <v>315</v>
      </c>
      <c r="S589" s="55">
        <v>612</v>
      </c>
      <c r="T589" s="55">
        <v>500</v>
      </c>
      <c r="U589" s="55">
        <v>744</v>
      </c>
      <c r="V589" s="55">
        <v>500</v>
      </c>
      <c r="W589" s="55">
        <v>448</v>
      </c>
      <c r="X589" s="55">
        <v>500</v>
      </c>
      <c r="Y589" s="27">
        <v>1025</v>
      </c>
      <c r="Z589" s="27">
        <v>500</v>
      </c>
      <c r="AA589" s="27">
        <v>500</v>
      </c>
      <c r="AB589" s="27">
        <v>500</v>
      </c>
      <c r="AC589" s="16">
        <f t="shared" si="272"/>
        <v>0</v>
      </c>
      <c r="AD589" s="31">
        <f t="shared" si="273"/>
        <v>0</v>
      </c>
    </row>
    <row r="590" spans="1:30" ht="12" customHeight="1">
      <c r="A590" s="25">
        <v>3002</v>
      </c>
      <c r="B590" s="26" t="s">
        <v>199</v>
      </c>
      <c r="C590" s="38">
        <v>710</v>
      </c>
      <c r="D590" s="38">
        <v>835</v>
      </c>
      <c r="E590" s="38">
        <v>846</v>
      </c>
      <c r="F590" s="38">
        <v>835</v>
      </c>
      <c r="G590" s="38">
        <v>835</v>
      </c>
      <c r="H590" s="38">
        <v>835</v>
      </c>
      <c r="I590" s="55">
        <v>835</v>
      </c>
      <c r="J590" s="55">
        <v>835</v>
      </c>
      <c r="K590" s="55">
        <v>835</v>
      </c>
      <c r="L590" s="55">
        <v>875</v>
      </c>
      <c r="M590" s="55">
        <v>875</v>
      </c>
      <c r="N590" s="55">
        <v>1380</v>
      </c>
      <c r="O590" s="55">
        <v>1380</v>
      </c>
      <c r="P590" s="55">
        <v>2530</v>
      </c>
      <c r="Q590" s="55">
        <v>3129</v>
      </c>
      <c r="R590" s="55">
        <v>2650</v>
      </c>
      <c r="S590" s="55">
        <v>4052</v>
      </c>
      <c r="T590" s="55">
        <v>3475</v>
      </c>
      <c r="U590" s="55">
        <v>3491</v>
      </c>
      <c r="V590" s="55">
        <v>2329</v>
      </c>
      <c r="W590" s="55">
        <v>1955</v>
      </c>
      <c r="X590" s="55">
        <v>2700</v>
      </c>
      <c r="Y590" s="39">
        <v>2138</v>
      </c>
      <c r="Z590" s="39">
        <v>3423</v>
      </c>
      <c r="AA590" s="39">
        <v>3423</v>
      </c>
      <c r="AB590" s="39">
        <v>3423</v>
      </c>
      <c r="AC590" s="16">
        <f t="shared" si="272"/>
        <v>0</v>
      </c>
      <c r="AD590" s="31">
        <f t="shared" si="273"/>
        <v>0</v>
      </c>
    </row>
    <row r="591" spans="1:30" ht="12" customHeight="1">
      <c r="A591" s="25">
        <v>3003</v>
      </c>
      <c r="B591" s="26" t="s">
        <v>122</v>
      </c>
      <c r="C591" s="38">
        <v>1947</v>
      </c>
      <c r="D591" s="38">
        <v>2500</v>
      </c>
      <c r="E591" s="38">
        <v>1777</v>
      </c>
      <c r="F591" s="38">
        <v>2500</v>
      </c>
      <c r="G591" s="38">
        <v>836</v>
      </c>
      <c r="H591" s="38">
        <v>2300</v>
      </c>
      <c r="I591" s="55">
        <v>1510</v>
      </c>
      <c r="J591" s="55">
        <v>2300</v>
      </c>
      <c r="K591" s="55">
        <v>1281</v>
      </c>
      <c r="L591" s="55">
        <v>2300</v>
      </c>
      <c r="M591" s="55">
        <v>1779</v>
      </c>
      <c r="N591" s="55">
        <v>3680</v>
      </c>
      <c r="O591" s="55">
        <v>2748</v>
      </c>
      <c r="P591" s="55">
        <v>3680</v>
      </c>
      <c r="Q591" s="55">
        <v>6241</v>
      </c>
      <c r="R591" s="55">
        <v>3200</v>
      </c>
      <c r="S591" s="55">
        <v>2669</v>
      </c>
      <c r="T591" s="55">
        <v>3200</v>
      </c>
      <c r="U591" s="55">
        <v>8777</v>
      </c>
      <c r="V591" s="55">
        <v>3000</v>
      </c>
      <c r="W591" s="55">
        <v>5989</v>
      </c>
      <c r="X591" s="55">
        <v>3000</v>
      </c>
      <c r="Y591" s="39">
        <v>7852</v>
      </c>
      <c r="Z591" s="39">
        <v>10128</v>
      </c>
      <c r="AA591" s="39">
        <v>9000</v>
      </c>
      <c r="AB591" s="39">
        <v>10300</v>
      </c>
      <c r="AC591" s="16">
        <f t="shared" si="272"/>
        <v>172</v>
      </c>
      <c r="AD591" s="31">
        <f t="shared" si="273"/>
        <v>0.0169826224328594</v>
      </c>
    </row>
    <row r="592" spans="1:30" ht="12" customHeight="1">
      <c r="A592" s="25">
        <v>3005</v>
      </c>
      <c r="B592" s="26" t="s">
        <v>200</v>
      </c>
      <c r="C592" s="38">
        <v>418</v>
      </c>
      <c r="D592" s="38">
        <v>425</v>
      </c>
      <c r="E592" s="38">
        <v>415</v>
      </c>
      <c r="F592" s="38">
        <v>425</v>
      </c>
      <c r="G592" s="38">
        <v>423</v>
      </c>
      <c r="H592" s="38">
        <v>500</v>
      </c>
      <c r="I592" s="55">
        <v>457</v>
      </c>
      <c r="J592" s="55">
        <v>500</v>
      </c>
      <c r="K592" s="55">
        <v>271</v>
      </c>
      <c r="L592" s="55">
        <v>500</v>
      </c>
      <c r="M592" s="55">
        <v>445</v>
      </c>
      <c r="N592" s="55">
        <v>500</v>
      </c>
      <c r="O592" s="55">
        <v>378</v>
      </c>
      <c r="P592" s="55">
        <v>500</v>
      </c>
      <c r="Q592" s="55">
        <v>454</v>
      </c>
      <c r="R592" s="55">
        <v>500</v>
      </c>
      <c r="S592" s="55">
        <v>375</v>
      </c>
      <c r="T592" s="55">
        <v>500</v>
      </c>
      <c r="U592" s="55">
        <v>486</v>
      </c>
      <c r="V592" s="55">
        <v>500</v>
      </c>
      <c r="W592" s="55">
        <v>460</v>
      </c>
      <c r="X592" s="55">
        <v>500</v>
      </c>
      <c r="Y592" s="27">
        <v>480</v>
      </c>
      <c r="Z592" s="27">
        <v>500</v>
      </c>
      <c r="AA592" s="27">
        <v>500</v>
      </c>
      <c r="AB592" s="27">
        <v>500</v>
      </c>
      <c r="AC592" s="16">
        <f t="shared" si="272"/>
        <v>0</v>
      </c>
      <c r="AD592" s="31">
        <f t="shared" si="273"/>
        <v>0</v>
      </c>
    </row>
    <row r="593" spans="1:30" ht="12" customHeight="1">
      <c r="A593" s="25">
        <v>3006</v>
      </c>
      <c r="B593" s="26" t="s">
        <v>148</v>
      </c>
      <c r="C593" s="38">
        <v>517</v>
      </c>
      <c r="D593" s="38">
        <v>400</v>
      </c>
      <c r="E593" s="38">
        <v>416</v>
      </c>
      <c r="F593" s="38">
        <v>400</v>
      </c>
      <c r="G593" s="38">
        <v>431</v>
      </c>
      <c r="H593" s="38">
        <v>450</v>
      </c>
      <c r="I593" s="55">
        <v>573</v>
      </c>
      <c r="J593" s="55">
        <v>450</v>
      </c>
      <c r="K593" s="55">
        <v>558</v>
      </c>
      <c r="L593" s="55">
        <v>450</v>
      </c>
      <c r="M593" s="55">
        <v>416</v>
      </c>
      <c r="N593" s="55">
        <v>450</v>
      </c>
      <c r="O593" s="55">
        <v>973</v>
      </c>
      <c r="P593" s="55">
        <v>500</v>
      </c>
      <c r="Q593" s="55">
        <v>332</v>
      </c>
      <c r="R593" s="55">
        <v>1500</v>
      </c>
      <c r="S593" s="55">
        <v>1251</v>
      </c>
      <c r="T593" s="55">
        <v>1500</v>
      </c>
      <c r="U593" s="55">
        <v>1320</v>
      </c>
      <c r="V593" s="55">
        <v>1100</v>
      </c>
      <c r="W593" s="55">
        <v>988</v>
      </c>
      <c r="X593" s="55">
        <v>1100</v>
      </c>
      <c r="Y593" s="39">
        <v>932</v>
      </c>
      <c r="Z593" s="39">
        <v>1100</v>
      </c>
      <c r="AA593" s="39">
        <v>1100</v>
      </c>
      <c r="AB593" s="39">
        <v>1100</v>
      </c>
      <c r="AC593" s="16">
        <f t="shared" si="272"/>
        <v>0</v>
      </c>
      <c r="AD593" s="31">
        <f t="shared" si="273"/>
        <v>0</v>
      </c>
    </row>
    <row r="594" spans="1:30" ht="12" customHeight="1">
      <c r="A594" s="25">
        <v>3038</v>
      </c>
      <c r="B594" s="26" t="s">
        <v>276</v>
      </c>
      <c r="C594" s="38">
        <v>5977</v>
      </c>
      <c r="D594" s="38">
        <v>5000</v>
      </c>
      <c r="E594" s="38">
        <v>4997</v>
      </c>
      <c r="F594" s="38">
        <v>5000</v>
      </c>
      <c r="G594" s="38">
        <v>4717</v>
      </c>
      <c r="H594" s="38">
        <v>5000</v>
      </c>
      <c r="I594" s="55">
        <v>10072</v>
      </c>
      <c r="J594" s="55">
        <v>5000</v>
      </c>
      <c r="K594" s="55">
        <v>3765</v>
      </c>
      <c r="L594" s="55">
        <v>5000</v>
      </c>
      <c r="M594" s="55">
        <v>4148</v>
      </c>
      <c r="N594" s="55">
        <v>5000</v>
      </c>
      <c r="O594" s="55">
        <v>4677</v>
      </c>
      <c r="P594" s="55">
        <v>5000</v>
      </c>
      <c r="Q594" s="55">
        <v>4923</v>
      </c>
      <c r="R594" s="55">
        <v>12000</v>
      </c>
      <c r="S594" s="55">
        <v>11572</v>
      </c>
      <c r="T594" s="55">
        <v>14500</v>
      </c>
      <c r="U594" s="55">
        <v>12264</v>
      </c>
      <c r="V594" s="55">
        <v>14500</v>
      </c>
      <c r="W594" s="55">
        <v>15172</v>
      </c>
      <c r="X594" s="55">
        <v>14500</v>
      </c>
      <c r="Y594" s="39">
        <v>11228</v>
      </c>
      <c r="Z594" s="39">
        <v>14500</v>
      </c>
      <c r="AA594" s="39">
        <v>13000</v>
      </c>
      <c r="AB594" s="39">
        <v>14500</v>
      </c>
      <c r="AC594" s="16">
        <f t="shared" si="272"/>
        <v>0</v>
      </c>
      <c r="AD594" s="31">
        <f t="shared" si="273"/>
        <v>0</v>
      </c>
    </row>
    <row r="595" spans="1:30" s="33" customFormat="1" ht="12" customHeight="1">
      <c r="A595" s="25">
        <v>3039</v>
      </c>
      <c r="B595" s="26" t="s">
        <v>125</v>
      </c>
      <c r="C595" s="38">
        <v>263</v>
      </c>
      <c r="D595" s="38">
        <v>500</v>
      </c>
      <c r="E595" s="38">
        <v>120</v>
      </c>
      <c r="F595" s="38">
        <v>500</v>
      </c>
      <c r="G595" s="38">
        <v>475</v>
      </c>
      <c r="H595" s="38">
        <v>500</v>
      </c>
      <c r="I595" s="55">
        <v>383</v>
      </c>
      <c r="J595" s="55">
        <v>500</v>
      </c>
      <c r="K595" s="55">
        <v>0</v>
      </c>
      <c r="L595" s="55">
        <v>500</v>
      </c>
      <c r="M595" s="55">
        <v>87</v>
      </c>
      <c r="N595" s="55">
        <v>500</v>
      </c>
      <c r="O595" s="55">
        <v>500</v>
      </c>
      <c r="P595" s="55">
        <v>500</v>
      </c>
      <c r="Q595" s="55">
        <v>0</v>
      </c>
      <c r="R595" s="55">
        <v>500</v>
      </c>
      <c r="S595" s="55">
        <v>263</v>
      </c>
      <c r="T595" s="55">
        <v>500</v>
      </c>
      <c r="U595" s="55">
        <v>0</v>
      </c>
      <c r="V595" s="55">
        <v>350</v>
      </c>
      <c r="W595" s="55">
        <v>184</v>
      </c>
      <c r="X595" s="55">
        <v>350</v>
      </c>
      <c r="Y595" s="27">
        <v>0</v>
      </c>
      <c r="Z595" s="27">
        <v>350</v>
      </c>
      <c r="AA595" s="27">
        <v>350</v>
      </c>
      <c r="AB595" s="27">
        <v>350</v>
      </c>
      <c r="AC595" s="16">
        <f t="shared" si="272"/>
        <v>0</v>
      </c>
      <c r="AD595" s="31">
        <f t="shared" si="273"/>
        <v>0</v>
      </c>
    </row>
    <row r="596" spans="1:30" s="33" customFormat="1" ht="12" customHeight="1">
      <c r="A596" s="25">
        <v>3040</v>
      </c>
      <c r="B596" s="26" t="s">
        <v>220</v>
      </c>
      <c r="C596" s="38">
        <v>225</v>
      </c>
      <c r="D596" s="38">
        <v>265</v>
      </c>
      <c r="E596" s="38">
        <v>168</v>
      </c>
      <c r="F596" s="38">
        <v>265</v>
      </c>
      <c r="G596" s="38">
        <v>95</v>
      </c>
      <c r="H596" s="38">
        <v>300</v>
      </c>
      <c r="I596" s="55">
        <v>274</v>
      </c>
      <c r="J596" s="55">
        <v>350</v>
      </c>
      <c r="K596" s="55">
        <v>1</v>
      </c>
      <c r="L596" s="55">
        <v>400</v>
      </c>
      <c r="M596" s="55">
        <v>295</v>
      </c>
      <c r="N596" s="55">
        <v>632</v>
      </c>
      <c r="O596" s="55">
        <v>632</v>
      </c>
      <c r="P596" s="55">
        <v>700</v>
      </c>
      <c r="Q596" s="55">
        <v>551</v>
      </c>
      <c r="R596" s="55">
        <v>745</v>
      </c>
      <c r="S596" s="55">
        <v>2131</v>
      </c>
      <c r="T596" s="55">
        <v>1058</v>
      </c>
      <c r="U596" s="55">
        <v>1058</v>
      </c>
      <c r="V596" s="55">
        <v>741</v>
      </c>
      <c r="W596" s="55">
        <v>496</v>
      </c>
      <c r="X596" s="55">
        <v>895</v>
      </c>
      <c r="Y596" s="27">
        <v>895</v>
      </c>
      <c r="Z596" s="38">
        <v>2031</v>
      </c>
      <c r="AA596" s="38">
        <v>2031</v>
      </c>
      <c r="AB596" s="38">
        <v>2031</v>
      </c>
      <c r="AC596" s="16">
        <f t="shared" si="272"/>
        <v>0</v>
      </c>
      <c r="AD596" s="31">
        <f t="shared" si="273"/>
        <v>0</v>
      </c>
    </row>
    <row r="597" spans="1:30" s="33" customFormat="1" ht="12" customHeight="1">
      <c r="A597" s="25">
        <v>4001</v>
      </c>
      <c r="B597" s="26" t="s">
        <v>427</v>
      </c>
      <c r="C597" s="38"/>
      <c r="D597" s="38"/>
      <c r="E597" s="38"/>
      <c r="F597" s="38"/>
      <c r="G597" s="38"/>
      <c r="H597" s="38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27"/>
      <c r="Z597" s="38">
        <v>0</v>
      </c>
      <c r="AA597" s="38">
        <v>0</v>
      </c>
      <c r="AB597" s="154">
        <v>21000</v>
      </c>
      <c r="AC597" s="16">
        <f t="shared" si="272"/>
        <v>21000</v>
      </c>
      <c r="AD597" s="31">
        <v>0</v>
      </c>
    </row>
    <row r="598" spans="1:30" s="33" customFormat="1" ht="12" customHeight="1">
      <c r="A598" s="32"/>
      <c r="B598" s="26" t="s">
        <v>141</v>
      </c>
      <c r="C598" s="37">
        <f aca="true" t="shared" si="276" ref="C598:H598">SUM(C579:C596)</f>
        <v>25009</v>
      </c>
      <c r="D598" s="37">
        <f t="shared" si="276"/>
        <v>24600</v>
      </c>
      <c r="E598" s="37">
        <f t="shared" si="276"/>
        <v>24383</v>
      </c>
      <c r="F598" s="37">
        <f t="shared" si="276"/>
        <v>24850</v>
      </c>
      <c r="G598" s="37">
        <f>SUM(G579:G596)</f>
        <v>22390</v>
      </c>
      <c r="H598" s="37">
        <f t="shared" si="276"/>
        <v>24810</v>
      </c>
      <c r="I598" s="59">
        <f aca="true" t="shared" si="277" ref="I598:X598">SUM(I579:I596)</f>
        <v>31546</v>
      </c>
      <c r="J598" s="59">
        <f t="shared" si="277"/>
        <v>26010</v>
      </c>
      <c r="K598" s="59">
        <f t="shared" si="277"/>
        <v>23652</v>
      </c>
      <c r="L598" s="59">
        <f t="shared" si="277"/>
        <v>28150</v>
      </c>
      <c r="M598" s="59">
        <f t="shared" si="277"/>
        <v>23677</v>
      </c>
      <c r="N598" s="59">
        <f t="shared" si="277"/>
        <v>30967</v>
      </c>
      <c r="O598" s="59">
        <f t="shared" si="277"/>
        <v>31087</v>
      </c>
      <c r="P598" s="59">
        <f t="shared" si="277"/>
        <v>33850</v>
      </c>
      <c r="Q598" s="59">
        <f t="shared" si="277"/>
        <v>35232</v>
      </c>
      <c r="R598" s="59">
        <f t="shared" si="277"/>
        <v>56650</v>
      </c>
      <c r="S598" s="59">
        <f t="shared" si="277"/>
        <v>53128</v>
      </c>
      <c r="T598" s="59">
        <f t="shared" si="277"/>
        <v>69318</v>
      </c>
      <c r="U598" s="59">
        <f t="shared" si="277"/>
        <v>63845</v>
      </c>
      <c r="V598" s="59">
        <f t="shared" si="277"/>
        <v>61885</v>
      </c>
      <c r="W598" s="59">
        <f t="shared" si="277"/>
        <v>73929</v>
      </c>
      <c r="X598" s="59">
        <f t="shared" si="277"/>
        <v>64420</v>
      </c>
      <c r="Y598" s="59">
        <f>SUM(Y579:Y596)</f>
        <v>48730</v>
      </c>
      <c r="Z598" s="59">
        <f>SUM(Z579:Z596)</f>
        <v>154627</v>
      </c>
      <c r="AA598" s="59">
        <f>SUM(AA579:AA596)</f>
        <v>133979</v>
      </c>
      <c r="AB598" s="59">
        <f>SUM(AB579:AB597)</f>
        <v>151509</v>
      </c>
      <c r="AC598" s="21">
        <f t="shared" si="272"/>
        <v>-3118</v>
      </c>
      <c r="AD598" s="34">
        <f t="shared" si="273"/>
        <v>-0.020164654297114993</v>
      </c>
    </row>
    <row r="599" spans="1:30" s="33" customFormat="1" ht="12" customHeight="1">
      <c r="A599" s="32">
        <v>645</v>
      </c>
      <c r="B599" s="26" t="s">
        <v>84</v>
      </c>
      <c r="C599" s="4">
        <f aca="true" t="shared" si="278" ref="C599:I599">SUM(C578+C598)</f>
        <v>88916</v>
      </c>
      <c r="D599" s="4">
        <f t="shared" si="278"/>
        <v>91230</v>
      </c>
      <c r="E599" s="4">
        <f t="shared" si="278"/>
        <v>89900</v>
      </c>
      <c r="F599" s="4">
        <f t="shared" si="278"/>
        <v>94503</v>
      </c>
      <c r="G599" s="4">
        <f t="shared" si="278"/>
        <v>93792</v>
      </c>
      <c r="H599" s="4">
        <f t="shared" si="278"/>
        <v>96559</v>
      </c>
      <c r="I599" s="59">
        <f t="shared" si="278"/>
        <v>94386</v>
      </c>
      <c r="J599" s="59">
        <f aca="true" t="shared" si="279" ref="J599:AB599">SUM(J598+J578)</f>
        <v>103319.924</v>
      </c>
      <c r="K599" s="59">
        <f t="shared" si="279"/>
        <v>94792</v>
      </c>
      <c r="L599" s="59">
        <f t="shared" si="279"/>
        <v>107998</v>
      </c>
      <c r="M599" s="59">
        <f t="shared" si="279"/>
        <v>99653</v>
      </c>
      <c r="N599" s="59">
        <f t="shared" si="279"/>
        <v>115914.6915</v>
      </c>
      <c r="O599" s="59">
        <f t="shared" si="279"/>
        <v>113867</v>
      </c>
      <c r="P599" s="59">
        <f t="shared" si="279"/>
        <v>123137</v>
      </c>
      <c r="Q599" s="59">
        <f t="shared" si="279"/>
        <v>119173</v>
      </c>
      <c r="R599" s="59">
        <f t="shared" si="279"/>
        <v>146308.45549999998</v>
      </c>
      <c r="S599" s="59">
        <f t="shared" si="279"/>
        <v>132475</v>
      </c>
      <c r="T599" s="59">
        <f t="shared" si="279"/>
        <v>162729.1345</v>
      </c>
      <c r="U599" s="59">
        <f t="shared" si="279"/>
        <v>152155</v>
      </c>
      <c r="V599" s="59">
        <f t="shared" si="279"/>
        <v>158272.657</v>
      </c>
      <c r="W599" s="59">
        <f t="shared" si="279"/>
        <v>157817</v>
      </c>
      <c r="X599" s="59">
        <f t="shared" si="279"/>
        <v>160807.657</v>
      </c>
      <c r="Y599" s="59">
        <f t="shared" si="279"/>
        <v>142390</v>
      </c>
      <c r="Z599" s="59">
        <f t="shared" si="279"/>
        <v>244015.25400000002</v>
      </c>
      <c r="AA599" s="59">
        <f t="shared" si="279"/>
        <v>223367.25400000002</v>
      </c>
      <c r="AB599" s="59">
        <f t="shared" si="279"/>
        <v>250316.62900000002</v>
      </c>
      <c r="AC599" s="21">
        <f t="shared" si="272"/>
        <v>6301.375</v>
      </c>
      <c r="AD599" s="34">
        <f t="shared" si="273"/>
        <v>0.025823692972899142</v>
      </c>
    </row>
    <row r="600" spans="1:30" ht="12" customHeight="1">
      <c r="A600" s="3">
        <v>655</v>
      </c>
      <c r="B600" s="30" t="s">
        <v>277</v>
      </c>
      <c r="C600" s="3" t="s">
        <v>1</v>
      </c>
      <c r="D600" s="6" t="s">
        <v>2</v>
      </c>
      <c r="E600" s="6" t="s">
        <v>1</v>
      </c>
      <c r="F600" s="6" t="s">
        <v>2</v>
      </c>
      <c r="G600" s="6" t="s">
        <v>1</v>
      </c>
      <c r="H600" s="6" t="s">
        <v>2</v>
      </c>
      <c r="I600" s="6" t="s">
        <v>1</v>
      </c>
      <c r="J600" s="6" t="s">
        <v>2</v>
      </c>
      <c r="K600" s="6" t="s">
        <v>1</v>
      </c>
      <c r="L600" s="6" t="s">
        <v>2</v>
      </c>
      <c r="M600" s="6" t="s">
        <v>1</v>
      </c>
      <c r="N600" s="6" t="s">
        <v>2</v>
      </c>
      <c r="O600" s="6" t="s">
        <v>1</v>
      </c>
      <c r="P600" s="6" t="s">
        <v>2</v>
      </c>
      <c r="Q600" s="6" t="s">
        <v>42</v>
      </c>
      <c r="R600" s="6" t="s">
        <v>2</v>
      </c>
      <c r="S600" s="6" t="s">
        <v>1</v>
      </c>
      <c r="T600" s="6" t="s">
        <v>2</v>
      </c>
      <c r="U600" s="6" t="s">
        <v>42</v>
      </c>
      <c r="V600" s="6" t="s">
        <v>2</v>
      </c>
      <c r="W600" s="6" t="s">
        <v>1</v>
      </c>
      <c r="X600" s="6" t="s">
        <v>2</v>
      </c>
      <c r="Y600" s="6" t="s">
        <v>1</v>
      </c>
      <c r="Z600" s="6" t="s">
        <v>2</v>
      </c>
      <c r="AA600" s="6" t="s">
        <v>43</v>
      </c>
      <c r="AB600" s="6" t="s">
        <v>2</v>
      </c>
      <c r="AC600" s="6" t="s">
        <v>3</v>
      </c>
      <c r="AD600" s="7" t="s">
        <v>4</v>
      </c>
    </row>
    <row r="601" spans="1:30" ht="12" customHeight="1">
      <c r="A601" s="3"/>
      <c r="B601" s="30"/>
      <c r="C601" s="3" t="s">
        <v>5</v>
      </c>
      <c r="D601" s="6" t="s">
        <v>6</v>
      </c>
      <c r="E601" s="6" t="s">
        <v>6</v>
      </c>
      <c r="F601" s="6" t="s">
        <v>7</v>
      </c>
      <c r="G601" s="6" t="s">
        <v>7</v>
      </c>
      <c r="H601" s="6" t="s">
        <v>8</v>
      </c>
      <c r="I601" s="6" t="s">
        <v>8</v>
      </c>
      <c r="J601" s="6" t="s">
        <v>9</v>
      </c>
      <c r="K601" s="6" t="s">
        <v>9</v>
      </c>
      <c r="L601" s="6" t="s">
        <v>10</v>
      </c>
      <c r="M601" s="6" t="s">
        <v>10</v>
      </c>
      <c r="N601" s="6" t="s">
        <v>44</v>
      </c>
      <c r="O601" s="6" t="s">
        <v>11</v>
      </c>
      <c r="P601" s="6" t="s">
        <v>45</v>
      </c>
      <c r="Q601" s="6" t="s">
        <v>45</v>
      </c>
      <c r="R601" s="6" t="s">
        <v>46</v>
      </c>
      <c r="S601" s="6" t="s">
        <v>13</v>
      </c>
      <c r="T601" s="6" t="s">
        <v>14</v>
      </c>
      <c r="U601" s="6" t="s">
        <v>14</v>
      </c>
      <c r="V601" s="6" t="s">
        <v>15</v>
      </c>
      <c r="W601" s="6" t="s">
        <v>15</v>
      </c>
      <c r="X601" s="6" t="s">
        <v>16</v>
      </c>
      <c r="Y601" s="6" t="s">
        <v>16</v>
      </c>
      <c r="Z601" s="6" t="s">
        <v>17</v>
      </c>
      <c r="AA601" s="6" t="s">
        <v>17</v>
      </c>
      <c r="AB601" s="6" t="s">
        <v>402</v>
      </c>
      <c r="AC601" s="6" t="s">
        <v>400</v>
      </c>
      <c r="AD601" s="7" t="s">
        <v>400</v>
      </c>
    </row>
    <row r="602" spans="1:30" ht="12" customHeight="1">
      <c r="A602" s="25">
        <v>1001</v>
      </c>
      <c r="B602" s="26" t="s">
        <v>92</v>
      </c>
      <c r="C602" s="38">
        <v>26889</v>
      </c>
      <c r="D602" s="38">
        <v>69343</v>
      </c>
      <c r="E602" s="38">
        <v>72000</v>
      </c>
      <c r="F602" s="38">
        <v>74636</v>
      </c>
      <c r="G602" s="38">
        <v>78207</v>
      </c>
      <c r="H602" s="38">
        <v>76675</v>
      </c>
      <c r="I602" s="41">
        <v>64350</v>
      </c>
      <c r="J602" s="41">
        <v>76187</v>
      </c>
      <c r="K602" s="41">
        <v>77727</v>
      </c>
      <c r="L602" s="41">
        <v>129951</v>
      </c>
      <c r="M602" s="41">
        <v>103687</v>
      </c>
      <c r="N602" s="41">
        <v>101936</v>
      </c>
      <c r="O602" s="41">
        <v>103450</v>
      </c>
      <c r="P602" s="41">
        <v>110165</v>
      </c>
      <c r="Q602" s="41">
        <v>110920</v>
      </c>
      <c r="R602" s="41">
        <v>135924</v>
      </c>
      <c r="S602" s="41">
        <v>129583</v>
      </c>
      <c r="T602" s="41">
        <v>89888</v>
      </c>
      <c r="U602" s="41">
        <v>83563</v>
      </c>
      <c r="V602" s="41">
        <v>85504</v>
      </c>
      <c r="W602" s="41">
        <v>82444</v>
      </c>
      <c r="X602" s="41">
        <v>87739</v>
      </c>
      <c r="Y602" s="41">
        <v>74633</v>
      </c>
      <c r="Z602" s="41">
        <v>109740</v>
      </c>
      <c r="AA602" s="41">
        <v>109740</v>
      </c>
      <c r="AB602" s="41">
        <v>0</v>
      </c>
      <c r="AC602" s="16">
        <f aca="true" t="shared" si="280" ref="AC602:AC624">SUM(AB602-Z602)</f>
        <v>-109740</v>
      </c>
      <c r="AD602" s="31">
        <f aca="true" t="shared" si="281" ref="AD602:AD624">SUM(AC602/Z602)</f>
        <v>-1</v>
      </c>
    </row>
    <row r="603" spans="1:30" s="33" customFormat="1" ht="12" customHeight="1">
      <c r="A603" s="25">
        <v>1002</v>
      </c>
      <c r="B603" s="26" t="s">
        <v>93</v>
      </c>
      <c r="C603" s="38">
        <v>66098</v>
      </c>
      <c r="D603" s="38">
        <v>100493</v>
      </c>
      <c r="E603" s="38">
        <v>120000</v>
      </c>
      <c r="F603" s="38">
        <v>122494</v>
      </c>
      <c r="G603" s="38">
        <v>122494</v>
      </c>
      <c r="H603" s="38">
        <v>127856</v>
      </c>
      <c r="I603" s="41">
        <v>126318</v>
      </c>
      <c r="J603" s="41">
        <v>128544</v>
      </c>
      <c r="K603" s="41">
        <v>137538</v>
      </c>
      <c r="L603" s="41">
        <v>89916</v>
      </c>
      <c r="M603" s="41">
        <v>107652</v>
      </c>
      <c r="N603" s="41">
        <v>73100</v>
      </c>
      <c r="O603" s="41">
        <v>90433</v>
      </c>
      <c r="P603" s="41">
        <v>90332</v>
      </c>
      <c r="Q603" s="41">
        <v>107150</v>
      </c>
      <c r="R603" s="41">
        <v>74970</v>
      </c>
      <c r="S603" s="41">
        <v>91622</v>
      </c>
      <c r="T603" s="41">
        <v>61561</v>
      </c>
      <c r="U603" s="41">
        <v>79512</v>
      </c>
      <c r="V603" s="41">
        <v>64100</v>
      </c>
      <c r="W603" s="41">
        <v>79127</v>
      </c>
      <c r="X603" s="41">
        <v>66000</v>
      </c>
      <c r="Y603" s="41">
        <v>96068</v>
      </c>
      <c r="Z603" s="41">
        <v>45500</v>
      </c>
      <c r="AA603" s="41">
        <v>45500</v>
      </c>
      <c r="AB603" s="41">
        <v>0</v>
      </c>
      <c r="AC603" s="16">
        <f t="shared" si="280"/>
        <v>-45500</v>
      </c>
      <c r="AD603" s="31">
        <f t="shared" si="281"/>
        <v>-1</v>
      </c>
    </row>
    <row r="604" spans="1:30" ht="12" customHeight="1">
      <c r="A604" s="25">
        <v>1020</v>
      </c>
      <c r="B604" s="26" t="s">
        <v>95</v>
      </c>
      <c r="C604" s="38">
        <v>6665</v>
      </c>
      <c r="D604" s="38">
        <v>5305</v>
      </c>
      <c r="E604" s="38">
        <v>12500</v>
      </c>
      <c r="F604" s="38">
        <f>SUM(F602+F603)*0.0765</f>
        <v>15080.445</v>
      </c>
      <c r="G604" s="38">
        <v>14383</v>
      </c>
      <c r="H604" s="38">
        <v>15647</v>
      </c>
      <c r="I604" s="41">
        <v>15116</v>
      </c>
      <c r="J604" s="41">
        <v>15662</v>
      </c>
      <c r="K604" s="41">
        <v>15216</v>
      </c>
      <c r="L604" s="41">
        <v>16820</v>
      </c>
      <c r="M604" s="41">
        <v>15201</v>
      </c>
      <c r="N604" s="41">
        <v>13390</v>
      </c>
      <c r="O604" s="41">
        <v>12916</v>
      </c>
      <c r="P604" s="41">
        <v>15346</v>
      </c>
      <c r="Q604" s="41">
        <v>16939</v>
      </c>
      <c r="R604" s="41">
        <v>16133</v>
      </c>
      <c r="S604" s="41">
        <v>15324</v>
      </c>
      <c r="T604" s="41">
        <v>11586</v>
      </c>
      <c r="U604" s="41">
        <v>12508</v>
      </c>
      <c r="V604" s="41">
        <v>11445</v>
      </c>
      <c r="W604" s="41">
        <v>11233</v>
      </c>
      <c r="X604" s="41">
        <v>11445</v>
      </c>
      <c r="Y604" s="41">
        <v>11445</v>
      </c>
      <c r="Z604" s="41">
        <v>14483</v>
      </c>
      <c r="AA604" s="41">
        <v>14483</v>
      </c>
      <c r="AB604" s="41">
        <v>0</v>
      </c>
      <c r="AC604" s="16">
        <f t="shared" si="280"/>
        <v>-14483</v>
      </c>
      <c r="AD604" s="31">
        <f t="shared" si="281"/>
        <v>-1</v>
      </c>
    </row>
    <row r="605" spans="1:30" s="33" customFormat="1" ht="12" customHeight="1">
      <c r="A605" s="32"/>
      <c r="B605" s="26" t="s">
        <v>133</v>
      </c>
      <c r="C605" s="37">
        <f aca="true" t="shared" si="282" ref="C605:H605">SUM(C602:C604)</f>
        <v>99652</v>
      </c>
      <c r="D605" s="37">
        <f t="shared" si="282"/>
        <v>175141</v>
      </c>
      <c r="E605" s="37">
        <f t="shared" si="282"/>
        <v>204500</v>
      </c>
      <c r="F605" s="37">
        <f t="shared" si="282"/>
        <v>212210.445</v>
      </c>
      <c r="G605" s="37">
        <f>SUM(G602:G604)</f>
        <v>215084</v>
      </c>
      <c r="H605" s="37">
        <f t="shared" si="282"/>
        <v>220178</v>
      </c>
      <c r="I605" s="42">
        <f aca="true" t="shared" si="283" ref="I605:X605">SUM(I602:I604)</f>
        <v>205784</v>
      </c>
      <c r="J605" s="42">
        <f t="shared" si="283"/>
        <v>220393</v>
      </c>
      <c r="K605" s="42">
        <f t="shared" si="283"/>
        <v>230481</v>
      </c>
      <c r="L605" s="42">
        <f t="shared" si="283"/>
        <v>236687</v>
      </c>
      <c r="M605" s="42">
        <f t="shared" si="283"/>
        <v>226540</v>
      </c>
      <c r="N605" s="42">
        <f t="shared" si="283"/>
        <v>188426</v>
      </c>
      <c r="O605" s="42">
        <f t="shared" si="283"/>
        <v>206799</v>
      </c>
      <c r="P605" s="42">
        <f t="shared" si="283"/>
        <v>215843</v>
      </c>
      <c r="Q605" s="42">
        <f t="shared" si="283"/>
        <v>235009</v>
      </c>
      <c r="R605" s="42">
        <f t="shared" si="283"/>
        <v>227027</v>
      </c>
      <c r="S605" s="42">
        <f t="shared" si="283"/>
        <v>236529</v>
      </c>
      <c r="T605" s="42">
        <f t="shared" si="283"/>
        <v>163035</v>
      </c>
      <c r="U605" s="42">
        <f t="shared" si="283"/>
        <v>175583</v>
      </c>
      <c r="V605" s="42">
        <f t="shared" si="283"/>
        <v>161049</v>
      </c>
      <c r="W605" s="42">
        <f t="shared" si="283"/>
        <v>172804</v>
      </c>
      <c r="X605" s="42">
        <f t="shared" si="283"/>
        <v>165184</v>
      </c>
      <c r="Y605" s="42">
        <f>SUM(Y602:Y604)</f>
        <v>182146</v>
      </c>
      <c r="Z605" s="42">
        <f>SUM(Z602:Z604)</f>
        <v>169723</v>
      </c>
      <c r="AA605" s="42">
        <f>SUM(AA602:AA604)</f>
        <v>169723</v>
      </c>
      <c r="AB605" s="42">
        <f>SUM(AB602:AB604)</f>
        <v>0</v>
      </c>
      <c r="AC605" s="21">
        <f t="shared" si="280"/>
        <v>-169723</v>
      </c>
      <c r="AD605" s="34">
        <f t="shared" si="281"/>
        <v>-1</v>
      </c>
    </row>
    <row r="606" spans="1:30" ht="12" customHeight="1">
      <c r="A606" s="25">
        <v>2001</v>
      </c>
      <c r="B606" s="26" t="s">
        <v>97</v>
      </c>
      <c r="C606" s="38">
        <v>1027</v>
      </c>
      <c r="D606" s="38">
        <v>1500</v>
      </c>
      <c r="E606" s="38">
        <v>1500</v>
      </c>
      <c r="F606" s="38">
        <v>1500</v>
      </c>
      <c r="G606" s="38">
        <v>1868</v>
      </c>
      <c r="H606" s="38">
        <v>1660</v>
      </c>
      <c r="I606" s="41">
        <v>1783</v>
      </c>
      <c r="J606" s="41">
        <v>1660</v>
      </c>
      <c r="K606" s="41">
        <v>1512</v>
      </c>
      <c r="L606" s="41">
        <v>1660</v>
      </c>
      <c r="M606" s="41">
        <v>1345</v>
      </c>
      <c r="N606" s="41">
        <v>1660</v>
      </c>
      <c r="O606" s="41">
        <v>1552</v>
      </c>
      <c r="P606" s="41">
        <v>1660</v>
      </c>
      <c r="Q606" s="41">
        <v>1502</v>
      </c>
      <c r="R606" s="41">
        <v>1500</v>
      </c>
      <c r="S606" s="41">
        <v>1497</v>
      </c>
      <c r="T606" s="41">
        <v>1200</v>
      </c>
      <c r="U606" s="41">
        <v>899</v>
      </c>
      <c r="V606" s="41">
        <v>1200</v>
      </c>
      <c r="W606" s="41">
        <v>1099</v>
      </c>
      <c r="X606" s="41">
        <v>1200</v>
      </c>
      <c r="Y606" s="41">
        <v>873</v>
      </c>
      <c r="Z606" s="41">
        <v>1200</v>
      </c>
      <c r="AA606" s="41">
        <v>1200</v>
      </c>
      <c r="AB606" s="41">
        <v>0</v>
      </c>
      <c r="AC606" s="16">
        <f t="shared" si="280"/>
        <v>-1200</v>
      </c>
      <c r="AD606" s="31">
        <f t="shared" si="281"/>
        <v>-1</v>
      </c>
    </row>
    <row r="607" spans="1:30" ht="12" customHeight="1">
      <c r="A607" s="25">
        <v>2002</v>
      </c>
      <c r="B607" s="26" t="s">
        <v>98</v>
      </c>
      <c r="C607" s="38">
        <v>18000</v>
      </c>
      <c r="D607" s="38">
        <v>22000</v>
      </c>
      <c r="E607" s="38">
        <v>46000</v>
      </c>
      <c r="F607" s="38">
        <v>48000</v>
      </c>
      <c r="G607" s="38">
        <v>60941</v>
      </c>
      <c r="H607" s="38">
        <v>47000</v>
      </c>
      <c r="I607" s="41">
        <v>59971</v>
      </c>
      <c r="J607" s="41">
        <v>54000</v>
      </c>
      <c r="K607" s="41">
        <v>57345</v>
      </c>
      <c r="L607" s="41">
        <v>63000</v>
      </c>
      <c r="M607" s="41">
        <v>47274</v>
      </c>
      <c r="N607" s="41">
        <v>63000</v>
      </c>
      <c r="O607" s="41">
        <v>50455</v>
      </c>
      <c r="P607" s="41">
        <v>60900</v>
      </c>
      <c r="Q607" s="41">
        <v>61357</v>
      </c>
      <c r="R607" s="41">
        <v>62000</v>
      </c>
      <c r="S607" s="41">
        <v>66710</v>
      </c>
      <c r="T607" s="41">
        <v>65000</v>
      </c>
      <c r="U607" s="41">
        <v>76245</v>
      </c>
      <c r="V607" s="41">
        <v>65000</v>
      </c>
      <c r="W607" s="41">
        <v>49270</v>
      </c>
      <c r="X607" s="41">
        <v>47000</v>
      </c>
      <c r="Y607" s="41">
        <v>42349</v>
      </c>
      <c r="Z607" s="41">
        <v>47000</v>
      </c>
      <c r="AA607" s="41">
        <v>47000</v>
      </c>
      <c r="AB607" s="41">
        <v>0</v>
      </c>
      <c r="AC607" s="16">
        <f t="shared" si="280"/>
        <v>-47000</v>
      </c>
      <c r="AD607" s="31">
        <f t="shared" si="281"/>
        <v>-1</v>
      </c>
    </row>
    <row r="608" spans="1:30" ht="12" customHeight="1">
      <c r="A608" s="25">
        <v>2003</v>
      </c>
      <c r="B608" s="26" t="s">
        <v>99</v>
      </c>
      <c r="C608" s="38">
        <v>14020</v>
      </c>
      <c r="D608" s="38">
        <v>5910</v>
      </c>
      <c r="E608" s="38">
        <v>5910</v>
      </c>
      <c r="F608" s="38">
        <v>2519</v>
      </c>
      <c r="G608" s="38">
        <v>2519</v>
      </c>
      <c r="H608" s="38">
        <v>2519</v>
      </c>
      <c r="I608" s="41">
        <v>2519</v>
      </c>
      <c r="J608" s="41">
        <v>2519</v>
      </c>
      <c r="K608" s="41">
        <v>2519</v>
      </c>
      <c r="L608" s="41">
        <v>2550</v>
      </c>
      <c r="M608" s="41">
        <v>2550</v>
      </c>
      <c r="N608" s="41">
        <v>2550</v>
      </c>
      <c r="O608" s="41">
        <v>2550</v>
      </c>
      <c r="P608" s="41">
        <v>2550</v>
      </c>
      <c r="Q608" s="41">
        <v>2550</v>
      </c>
      <c r="R608" s="41">
        <v>2550</v>
      </c>
      <c r="S608" s="41">
        <v>2550</v>
      </c>
      <c r="T608" s="41">
        <v>2550</v>
      </c>
      <c r="U608" s="41">
        <v>2550</v>
      </c>
      <c r="V608" s="41">
        <v>2550</v>
      </c>
      <c r="W608" s="41">
        <v>2550</v>
      </c>
      <c r="X608" s="41">
        <v>2550</v>
      </c>
      <c r="Y608" s="41">
        <v>2550</v>
      </c>
      <c r="Z608" s="41">
        <v>1800</v>
      </c>
      <c r="AA608" s="41">
        <v>1800</v>
      </c>
      <c r="AB608" s="41">
        <v>0</v>
      </c>
      <c r="AC608" s="16">
        <f t="shared" si="280"/>
        <v>-1800</v>
      </c>
      <c r="AD608" s="31">
        <f t="shared" si="281"/>
        <v>-1</v>
      </c>
    </row>
    <row r="609" spans="1:30" ht="12" customHeight="1">
      <c r="A609" s="25">
        <v>2004</v>
      </c>
      <c r="B609" s="26" t="s">
        <v>100</v>
      </c>
      <c r="C609" s="38"/>
      <c r="D609" s="38"/>
      <c r="E609" s="38"/>
      <c r="F609" s="38"/>
      <c r="G609" s="38"/>
      <c r="H609" s="38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>
        <v>0</v>
      </c>
      <c r="X609" s="41">
        <v>500</v>
      </c>
      <c r="Y609" s="41">
        <v>500</v>
      </c>
      <c r="Z609" s="41">
        <v>800</v>
      </c>
      <c r="AA609" s="41">
        <v>800</v>
      </c>
      <c r="AB609" s="41">
        <v>0</v>
      </c>
      <c r="AC609" s="16">
        <f t="shared" si="280"/>
        <v>-800</v>
      </c>
      <c r="AD609" s="31">
        <f t="shared" si="281"/>
        <v>-1</v>
      </c>
    </row>
    <row r="610" spans="1:30" ht="12" customHeight="1">
      <c r="A610" s="25">
        <v>2005</v>
      </c>
      <c r="B610" s="26" t="s">
        <v>101</v>
      </c>
      <c r="C610" s="38"/>
      <c r="D610" s="38"/>
      <c r="E610" s="38"/>
      <c r="F610" s="38"/>
      <c r="G610" s="38"/>
      <c r="H610" s="38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>
        <v>0</v>
      </c>
      <c r="X610" s="41">
        <v>44</v>
      </c>
      <c r="Y610" s="41">
        <v>-30</v>
      </c>
      <c r="Z610" s="41">
        <v>47</v>
      </c>
      <c r="AA610" s="41">
        <v>47</v>
      </c>
      <c r="AB610" s="41">
        <v>0</v>
      </c>
      <c r="AC610" s="16">
        <f t="shared" si="280"/>
        <v>-47</v>
      </c>
      <c r="AD610" s="31">
        <f t="shared" si="281"/>
        <v>-1</v>
      </c>
    </row>
    <row r="611" spans="1:30" ht="12" customHeight="1">
      <c r="A611" s="25">
        <v>2006</v>
      </c>
      <c r="B611" s="26" t="s">
        <v>135</v>
      </c>
      <c r="C611" s="38"/>
      <c r="D611" s="38"/>
      <c r="E611" s="38"/>
      <c r="F611" s="38"/>
      <c r="G611" s="38"/>
      <c r="H611" s="38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>
        <v>0</v>
      </c>
      <c r="X611" s="41">
        <v>60</v>
      </c>
      <c r="Y611" s="41">
        <v>0</v>
      </c>
      <c r="Z611" s="41">
        <v>60</v>
      </c>
      <c r="AA611" s="41">
        <v>60</v>
      </c>
      <c r="AB611" s="41">
        <v>0</v>
      </c>
      <c r="AC611" s="16">
        <f t="shared" si="280"/>
        <v>-60</v>
      </c>
      <c r="AD611" s="31">
        <f t="shared" si="281"/>
        <v>-1</v>
      </c>
    </row>
    <row r="612" spans="1:30" ht="12" customHeight="1">
      <c r="A612" s="25">
        <v>2007</v>
      </c>
      <c r="B612" s="26" t="s">
        <v>151</v>
      </c>
      <c r="C612" s="38">
        <v>13</v>
      </c>
      <c r="D612" s="38">
        <v>750</v>
      </c>
      <c r="E612" s="38">
        <v>750</v>
      </c>
      <c r="F612" s="38">
        <v>750</v>
      </c>
      <c r="G612" s="38">
        <v>104</v>
      </c>
      <c r="H612" s="38">
        <v>550</v>
      </c>
      <c r="I612" s="41">
        <v>145</v>
      </c>
      <c r="J612" s="41">
        <v>550</v>
      </c>
      <c r="K612" s="41">
        <v>74</v>
      </c>
      <c r="L612" s="41">
        <v>400</v>
      </c>
      <c r="M612" s="41">
        <v>50</v>
      </c>
      <c r="N612" s="41">
        <v>400</v>
      </c>
      <c r="O612" s="41">
        <v>89</v>
      </c>
      <c r="P612" s="41">
        <v>400</v>
      </c>
      <c r="Q612" s="41">
        <v>0</v>
      </c>
      <c r="R612" s="41">
        <v>400</v>
      </c>
      <c r="S612" s="41">
        <v>0</v>
      </c>
      <c r="T612" s="41">
        <v>400</v>
      </c>
      <c r="U612" s="41">
        <v>132</v>
      </c>
      <c r="V612" s="41">
        <v>400</v>
      </c>
      <c r="W612" s="41">
        <v>350</v>
      </c>
      <c r="X612" s="41">
        <v>400</v>
      </c>
      <c r="Y612" s="41">
        <v>92</v>
      </c>
      <c r="Z612" s="41">
        <v>400</v>
      </c>
      <c r="AA612" s="41">
        <v>400</v>
      </c>
      <c r="AB612" s="41">
        <v>0</v>
      </c>
      <c r="AC612" s="16">
        <f t="shared" si="280"/>
        <v>-400</v>
      </c>
      <c r="AD612" s="31">
        <f t="shared" si="281"/>
        <v>-1</v>
      </c>
    </row>
    <row r="613" spans="1:30" ht="12" customHeight="1">
      <c r="A613" s="25">
        <v>2008</v>
      </c>
      <c r="B613" s="26" t="s">
        <v>105</v>
      </c>
      <c r="C613" s="38">
        <v>757</v>
      </c>
      <c r="D613" s="38">
        <v>1000</v>
      </c>
      <c r="E613" s="38">
        <v>500</v>
      </c>
      <c r="F613" s="38">
        <v>750</v>
      </c>
      <c r="G613" s="38">
        <v>876</v>
      </c>
      <c r="H613" s="38">
        <v>750</v>
      </c>
      <c r="I613" s="41">
        <v>763</v>
      </c>
      <c r="J613" s="41">
        <v>750</v>
      </c>
      <c r="K613" s="41">
        <v>788</v>
      </c>
      <c r="L613" s="41">
        <v>750</v>
      </c>
      <c r="M613" s="41">
        <v>854</v>
      </c>
      <c r="N613" s="41">
        <v>750</v>
      </c>
      <c r="O613" s="41">
        <v>859</v>
      </c>
      <c r="P613" s="41">
        <v>750</v>
      </c>
      <c r="Q613" s="41">
        <v>325</v>
      </c>
      <c r="R613" s="41">
        <v>750</v>
      </c>
      <c r="S613" s="41">
        <v>395</v>
      </c>
      <c r="T613" s="41">
        <v>500</v>
      </c>
      <c r="U613" s="41">
        <v>137</v>
      </c>
      <c r="V613" s="41">
        <v>500</v>
      </c>
      <c r="W613" s="41">
        <v>529</v>
      </c>
      <c r="X613" s="41">
        <v>300</v>
      </c>
      <c r="Y613" s="41">
        <v>300</v>
      </c>
      <c r="Z613" s="41">
        <v>300</v>
      </c>
      <c r="AA613" s="41">
        <v>300</v>
      </c>
      <c r="AB613" s="41">
        <v>0</v>
      </c>
      <c r="AC613" s="16">
        <f t="shared" si="280"/>
        <v>-300</v>
      </c>
      <c r="AD613" s="31">
        <f t="shared" si="281"/>
        <v>-1</v>
      </c>
    </row>
    <row r="614" spans="1:30" ht="12" customHeight="1">
      <c r="A614" s="25">
        <v>2009</v>
      </c>
      <c r="B614" s="26" t="s">
        <v>152</v>
      </c>
      <c r="C614" s="38">
        <v>236</v>
      </c>
      <c r="D614" s="38">
        <v>1000</v>
      </c>
      <c r="E614" s="38">
        <v>1000</v>
      </c>
      <c r="F614" s="38">
        <v>750</v>
      </c>
      <c r="G614" s="38">
        <v>300</v>
      </c>
      <c r="H614" s="38">
        <v>750</v>
      </c>
      <c r="I614" s="41">
        <v>530</v>
      </c>
      <c r="J614" s="41">
        <v>750</v>
      </c>
      <c r="K614" s="41">
        <v>665</v>
      </c>
      <c r="L614" s="41">
        <v>600</v>
      </c>
      <c r="M614" s="41">
        <v>248</v>
      </c>
      <c r="N614" s="41">
        <v>600</v>
      </c>
      <c r="O614" s="41">
        <v>0</v>
      </c>
      <c r="P614" s="41">
        <v>600</v>
      </c>
      <c r="Q614" s="41">
        <v>0</v>
      </c>
      <c r="R614" s="41">
        <v>600</v>
      </c>
      <c r="S614" s="41">
        <v>0</v>
      </c>
      <c r="T614" s="41">
        <v>600</v>
      </c>
      <c r="U614" s="41">
        <v>0</v>
      </c>
      <c r="V614" s="41">
        <v>600</v>
      </c>
      <c r="W614" s="41">
        <v>300</v>
      </c>
      <c r="X614" s="41">
        <v>400</v>
      </c>
      <c r="Y614" s="41">
        <v>54</v>
      </c>
      <c r="Z614" s="41">
        <v>400</v>
      </c>
      <c r="AA614" s="41">
        <v>400</v>
      </c>
      <c r="AB614" s="41">
        <v>0</v>
      </c>
      <c r="AC614" s="16">
        <f t="shared" si="280"/>
        <v>-400</v>
      </c>
      <c r="AD614" s="31">
        <f t="shared" si="281"/>
        <v>-1</v>
      </c>
    </row>
    <row r="615" spans="1:30" ht="12" customHeight="1">
      <c r="A615" s="25">
        <v>2010</v>
      </c>
      <c r="B615" s="26" t="s">
        <v>278</v>
      </c>
      <c r="C615" s="38"/>
      <c r="D615" s="38"/>
      <c r="E615" s="38"/>
      <c r="F615" s="38"/>
      <c r="G615" s="38"/>
      <c r="H615" s="38"/>
      <c r="I615" s="41"/>
      <c r="J615" s="41"/>
      <c r="K615" s="41"/>
      <c r="L615" s="41"/>
      <c r="M615" s="41">
        <v>0</v>
      </c>
      <c r="N615" s="41">
        <v>35000</v>
      </c>
      <c r="O615" s="41">
        <v>14830</v>
      </c>
      <c r="P615" s="41">
        <v>18000</v>
      </c>
      <c r="Q615" s="41">
        <v>19888</v>
      </c>
      <c r="R615" s="41">
        <v>16000</v>
      </c>
      <c r="S615" s="41">
        <v>24934</v>
      </c>
      <c r="T615" s="41">
        <v>5000</v>
      </c>
      <c r="U615" s="41">
        <v>13851</v>
      </c>
      <c r="V615" s="41">
        <v>6500</v>
      </c>
      <c r="W615" s="41">
        <v>6618</v>
      </c>
      <c r="X615" s="41">
        <v>8000</v>
      </c>
      <c r="Y615" s="41">
        <v>3719</v>
      </c>
      <c r="Z615" s="41">
        <v>6000</v>
      </c>
      <c r="AA615" s="41">
        <v>6000</v>
      </c>
      <c r="AB615" s="41">
        <v>0</v>
      </c>
      <c r="AC615" s="16">
        <f t="shared" si="280"/>
        <v>-6000</v>
      </c>
      <c r="AD615" s="31">
        <f t="shared" si="281"/>
        <v>-1</v>
      </c>
    </row>
    <row r="616" spans="1:30" ht="12" customHeight="1">
      <c r="A616" s="25">
        <v>2011</v>
      </c>
      <c r="B616" s="26" t="s">
        <v>279</v>
      </c>
      <c r="C616" s="38">
        <v>10017</v>
      </c>
      <c r="D616" s="38">
        <v>30100</v>
      </c>
      <c r="E616" s="38">
        <v>30100</v>
      </c>
      <c r="F616" s="38">
        <v>34845</v>
      </c>
      <c r="G616" s="38">
        <v>33425</v>
      </c>
      <c r="H616" s="38">
        <v>33948</v>
      </c>
      <c r="I616" s="41">
        <v>33948</v>
      </c>
      <c r="J616" s="41">
        <v>36490</v>
      </c>
      <c r="K616" s="41">
        <v>36490</v>
      </c>
      <c r="L616" s="41">
        <v>37766</v>
      </c>
      <c r="M616" s="41">
        <v>37981</v>
      </c>
      <c r="N616" s="41">
        <v>39829</v>
      </c>
      <c r="O616" s="41">
        <v>39829</v>
      </c>
      <c r="P616" s="41">
        <v>33713</v>
      </c>
      <c r="Q616" s="41">
        <v>33713</v>
      </c>
      <c r="R616" s="41">
        <v>34707</v>
      </c>
      <c r="S616" s="41">
        <v>34717</v>
      </c>
      <c r="T616" s="41">
        <v>33997</v>
      </c>
      <c r="U616" s="41">
        <v>34091</v>
      </c>
      <c r="V616" s="41">
        <v>35244</v>
      </c>
      <c r="W616" s="41">
        <v>35244</v>
      </c>
      <c r="X616" s="41">
        <v>32739</v>
      </c>
      <c r="Y616" s="41">
        <v>32738</v>
      </c>
      <c r="Z616" s="41">
        <v>34091</v>
      </c>
      <c r="AA616" s="41">
        <v>34091</v>
      </c>
      <c r="AB616" s="41">
        <v>0</v>
      </c>
      <c r="AC616" s="16">
        <f t="shared" si="280"/>
        <v>-34091</v>
      </c>
      <c r="AD616" s="31">
        <f t="shared" si="281"/>
        <v>-1</v>
      </c>
    </row>
    <row r="617" spans="1:30" ht="12" customHeight="1">
      <c r="A617" s="25">
        <v>2034</v>
      </c>
      <c r="B617" s="26" t="s">
        <v>138</v>
      </c>
      <c r="C617" s="38">
        <v>167</v>
      </c>
      <c r="D617" s="38">
        <v>1000</v>
      </c>
      <c r="E617" s="38">
        <v>1000</v>
      </c>
      <c r="F617" s="38">
        <v>500</v>
      </c>
      <c r="G617" s="38">
        <v>412</v>
      </c>
      <c r="H617" s="38">
        <v>750</v>
      </c>
      <c r="I617" s="41">
        <v>448</v>
      </c>
      <c r="J617" s="41">
        <v>500</v>
      </c>
      <c r="K617" s="41">
        <v>436</v>
      </c>
      <c r="L617" s="41">
        <v>500</v>
      </c>
      <c r="M617" s="41">
        <v>375</v>
      </c>
      <c r="N617" s="41">
        <v>1000</v>
      </c>
      <c r="O617" s="41">
        <v>319</v>
      </c>
      <c r="P617" s="41">
        <v>1000</v>
      </c>
      <c r="Q617" s="41">
        <v>298</v>
      </c>
      <c r="R617" s="41">
        <v>500</v>
      </c>
      <c r="S617" s="41">
        <v>354</v>
      </c>
      <c r="T617" s="41">
        <v>500</v>
      </c>
      <c r="U617" s="41">
        <v>0</v>
      </c>
      <c r="V617" s="41">
        <v>500</v>
      </c>
      <c r="W617" s="41">
        <v>299</v>
      </c>
      <c r="X617" s="41">
        <v>500</v>
      </c>
      <c r="Y617" s="41">
        <v>128</v>
      </c>
      <c r="Z617" s="41">
        <v>500</v>
      </c>
      <c r="AA617" s="41">
        <v>500</v>
      </c>
      <c r="AB617" s="41">
        <v>0</v>
      </c>
      <c r="AC617" s="16">
        <f t="shared" si="280"/>
        <v>-500</v>
      </c>
      <c r="AD617" s="31">
        <f t="shared" si="281"/>
        <v>-1</v>
      </c>
    </row>
    <row r="618" spans="1:30" ht="12" customHeight="1">
      <c r="A618" s="25">
        <v>2035</v>
      </c>
      <c r="B618" s="26" t="s">
        <v>114</v>
      </c>
      <c r="C618" s="38">
        <v>5737</v>
      </c>
      <c r="D618" s="38">
        <v>4000</v>
      </c>
      <c r="E618" s="38">
        <v>4000</v>
      </c>
      <c r="F618" s="38">
        <v>7600</v>
      </c>
      <c r="G618" s="38">
        <v>9268</v>
      </c>
      <c r="H618" s="38">
        <v>7600</v>
      </c>
      <c r="I618" s="41">
        <v>12421</v>
      </c>
      <c r="J618" s="41">
        <v>7710</v>
      </c>
      <c r="K618" s="41">
        <v>10427</v>
      </c>
      <c r="L618" s="41">
        <v>9910</v>
      </c>
      <c r="M618" s="41">
        <v>15208</v>
      </c>
      <c r="N618" s="41">
        <v>12000</v>
      </c>
      <c r="O618" s="41">
        <v>18920</v>
      </c>
      <c r="P618" s="41">
        <v>20010</v>
      </c>
      <c r="Q618" s="41">
        <v>17025</v>
      </c>
      <c r="R618" s="41">
        <v>18300</v>
      </c>
      <c r="S618" s="41">
        <v>16697</v>
      </c>
      <c r="T618" s="41">
        <v>14800</v>
      </c>
      <c r="U618" s="41">
        <v>15338</v>
      </c>
      <c r="V618" s="41">
        <v>15800</v>
      </c>
      <c r="W618" s="41">
        <v>13594</v>
      </c>
      <c r="X618" s="41">
        <v>14165</v>
      </c>
      <c r="Y618" s="41">
        <v>10203</v>
      </c>
      <c r="Z618" s="41">
        <v>19900</v>
      </c>
      <c r="AA618" s="41">
        <v>19900</v>
      </c>
      <c r="AB618" s="41">
        <v>0</v>
      </c>
      <c r="AC618" s="16">
        <f t="shared" si="280"/>
        <v>-19900</v>
      </c>
      <c r="AD618" s="31">
        <f t="shared" si="281"/>
        <v>-1</v>
      </c>
    </row>
    <row r="619" spans="1:30" ht="12" customHeight="1">
      <c r="A619" s="25">
        <v>2062</v>
      </c>
      <c r="B619" s="26" t="s">
        <v>117</v>
      </c>
      <c r="C619" s="38">
        <v>0</v>
      </c>
      <c r="D619" s="38">
        <v>5000</v>
      </c>
      <c r="E619" s="38">
        <v>2000</v>
      </c>
      <c r="F619" s="38">
        <v>4000</v>
      </c>
      <c r="G619" s="38">
        <v>2877</v>
      </c>
      <c r="H619" s="38">
        <v>4000</v>
      </c>
      <c r="I619" s="41">
        <v>3961</v>
      </c>
      <c r="J619" s="41">
        <v>4000</v>
      </c>
      <c r="K619" s="41">
        <v>3620</v>
      </c>
      <c r="L619" s="41">
        <v>4000</v>
      </c>
      <c r="M619" s="41">
        <v>3698</v>
      </c>
      <c r="N619" s="41">
        <v>4000</v>
      </c>
      <c r="O619" s="41">
        <v>3943</v>
      </c>
      <c r="P619" s="41">
        <v>4000</v>
      </c>
      <c r="Q619" s="41">
        <v>0</v>
      </c>
      <c r="R619" s="41">
        <v>4000</v>
      </c>
      <c r="S619" s="41">
        <v>0</v>
      </c>
      <c r="T619" s="41">
        <v>4000</v>
      </c>
      <c r="U619" s="41">
        <v>2405</v>
      </c>
      <c r="V619" s="41">
        <v>4000</v>
      </c>
      <c r="W619" s="41">
        <v>393</v>
      </c>
      <c r="X619" s="41">
        <v>4000</v>
      </c>
      <c r="Y619" s="41">
        <v>305</v>
      </c>
      <c r="Z619" s="41">
        <v>4000</v>
      </c>
      <c r="AA619" s="41">
        <v>4000</v>
      </c>
      <c r="AB619" s="41">
        <v>0</v>
      </c>
      <c r="AC619" s="16">
        <f t="shared" si="280"/>
        <v>-4000</v>
      </c>
      <c r="AD619" s="31">
        <f t="shared" si="281"/>
        <v>-1</v>
      </c>
    </row>
    <row r="620" spans="1:30" ht="12" customHeight="1">
      <c r="A620" s="25">
        <v>3001</v>
      </c>
      <c r="B620" s="26" t="s">
        <v>120</v>
      </c>
      <c r="C620" s="38">
        <v>894</v>
      </c>
      <c r="D620" s="38">
        <v>500</v>
      </c>
      <c r="E620" s="38">
        <v>500</v>
      </c>
      <c r="F620" s="38">
        <v>750</v>
      </c>
      <c r="G620" s="38">
        <v>942</v>
      </c>
      <c r="H620" s="38">
        <v>750</v>
      </c>
      <c r="I620" s="41">
        <v>754</v>
      </c>
      <c r="J620" s="41">
        <v>800</v>
      </c>
      <c r="K620" s="41">
        <v>617</v>
      </c>
      <c r="L620" s="41">
        <v>800</v>
      </c>
      <c r="M620" s="41">
        <v>738</v>
      </c>
      <c r="N620" s="41">
        <v>800</v>
      </c>
      <c r="O620" s="41">
        <v>133</v>
      </c>
      <c r="P620" s="41">
        <v>800</v>
      </c>
      <c r="Q620" s="41">
        <v>1394</v>
      </c>
      <c r="R620" s="41">
        <v>800</v>
      </c>
      <c r="S620" s="41">
        <v>254</v>
      </c>
      <c r="T620" s="41">
        <v>500</v>
      </c>
      <c r="U620" s="41">
        <v>194</v>
      </c>
      <c r="V620" s="41">
        <v>500</v>
      </c>
      <c r="W620" s="41">
        <v>107</v>
      </c>
      <c r="X620" s="41">
        <v>400</v>
      </c>
      <c r="Y620" s="41">
        <v>0</v>
      </c>
      <c r="Z620" s="41">
        <v>400</v>
      </c>
      <c r="AA620" s="41">
        <v>400</v>
      </c>
      <c r="AB620" s="41">
        <v>0</v>
      </c>
      <c r="AC620" s="16">
        <f t="shared" si="280"/>
        <v>-400</v>
      </c>
      <c r="AD620" s="31">
        <f t="shared" si="281"/>
        <v>-1</v>
      </c>
    </row>
    <row r="621" spans="1:30" ht="12" customHeight="1">
      <c r="A621" s="25">
        <v>3003</v>
      </c>
      <c r="B621" s="26" t="s">
        <v>122</v>
      </c>
      <c r="C621" s="38">
        <v>15000</v>
      </c>
      <c r="D621" s="38">
        <v>33325</v>
      </c>
      <c r="E621" s="38">
        <v>16500</v>
      </c>
      <c r="F621" s="38">
        <v>17250</v>
      </c>
      <c r="G621" s="38">
        <v>7200</v>
      </c>
      <c r="H621" s="38">
        <v>12300</v>
      </c>
      <c r="I621" s="41">
        <v>2500</v>
      </c>
      <c r="J621" s="41">
        <v>7500</v>
      </c>
      <c r="K621" s="41">
        <v>4150</v>
      </c>
      <c r="L621" s="41">
        <v>6000</v>
      </c>
      <c r="M621" s="41">
        <v>6000</v>
      </c>
      <c r="N621" s="41">
        <v>9660</v>
      </c>
      <c r="O621" s="41">
        <v>12300</v>
      </c>
      <c r="P621" s="41">
        <v>14200</v>
      </c>
      <c r="Q621" s="41">
        <v>14200</v>
      </c>
      <c r="R621" s="41">
        <v>12600</v>
      </c>
      <c r="S621" s="41">
        <v>12600</v>
      </c>
      <c r="T621" s="41">
        <v>18300</v>
      </c>
      <c r="U621" s="41">
        <v>18300</v>
      </c>
      <c r="V621" s="41">
        <v>12285</v>
      </c>
      <c r="W621" s="41">
        <v>11700</v>
      </c>
      <c r="X621" s="41">
        <v>15000</v>
      </c>
      <c r="Y621" s="41">
        <v>15000</v>
      </c>
      <c r="Z621" s="41">
        <v>16249</v>
      </c>
      <c r="AA621" s="41">
        <v>16249</v>
      </c>
      <c r="AB621" s="41">
        <v>0</v>
      </c>
      <c r="AC621" s="16">
        <f t="shared" si="280"/>
        <v>-16249</v>
      </c>
      <c r="AD621" s="31">
        <f t="shared" si="281"/>
        <v>-1</v>
      </c>
    </row>
    <row r="622" spans="1:30" s="33" customFormat="1" ht="12" customHeight="1">
      <c r="A622" s="25">
        <v>3006</v>
      </c>
      <c r="B622" s="26" t="s">
        <v>148</v>
      </c>
      <c r="C622" s="38">
        <v>9382</v>
      </c>
      <c r="D622" s="38">
        <v>8500</v>
      </c>
      <c r="E622" s="38">
        <v>8500</v>
      </c>
      <c r="F622" s="38">
        <v>10530</v>
      </c>
      <c r="G622" s="38">
        <v>11380</v>
      </c>
      <c r="H622" s="38">
        <v>10150</v>
      </c>
      <c r="I622" s="41">
        <v>11830</v>
      </c>
      <c r="J622" s="41">
        <v>10150</v>
      </c>
      <c r="K622" s="41">
        <v>10713</v>
      </c>
      <c r="L622" s="41">
        <v>10650</v>
      </c>
      <c r="M622" s="41">
        <v>11450</v>
      </c>
      <c r="N622" s="41">
        <v>12000</v>
      </c>
      <c r="O622" s="41">
        <v>11456</v>
      </c>
      <c r="P622" s="41">
        <v>12000</v>
      </c>
      <c r="Q622" s="41">
        <v>11059</v>
      </c>
      <c r="R622" s="41">
        <v>11750</v>
      </c>
      <c r="S622" s="41">
        <v>13775</v>
      </c>
      <c r="T622" s="41">
        <v>12050</v>
      </c>
      <c r="U622" s="41">
        <v>10683</v>
      </c>
      <c r="V622" s="41">
        <v>13600</v>
      </c>
      <c r="W622" s="41">
        <v>13438</v>
      </c>
      <c r="X622" s="41">
        <v>13600</v>
      </c>
      <c r="Y622" s="41">
        <v>10223</v>
      </c>
      <c r="Z622" s="41">
        <v>14100</v>
      </c>
      <c r="AA622" s="41">
        <v>14100</v>
      </c>
      <c r="AB622" s="41">
        <v>0</v>
      </c>
      <c r="AC622" s="16">
        <f t="shared" si="280"/>
        <v>-14100</v>
      </c>
      <c r="AD622" s="31">
        <f t="shared" si="281"/>
        <v>-1</v>
      </c>
    </row>
    <row r="623" spans="1:30" s="33" customFormat="1" ht="12" customHeight="1">
      <c r="A623" s="25">
        <v>4001</v>
      </c>
      <c r="B623" s="26" t="s">
        <v>280</v>
      </c>
      <c r="C623" s="38">
        <v>17629</v>
      </c>
      <c r="D623" s="38">
        <v>10000</v>
      </c>
      <c r="E623" s="38">
        <v>10000</v>
      </c>
      <c r="F623" s="38">
        <v>9000</v>
      </c>
      <c r="G623" s="38">
        <v>8843</v>
      </c>
      <c r="H623" s="38">
        <v>10000</v>
      </c>
      <c r="I623" s="41">
        <v>10288</v>
      </c>
      <c r="J623" s="41">
        <v>6000</v>
      </c>
      <c r="K623" s="41">
        <v>6000</v>
      </c>
      <c r="L623" s="41">
        <v>6000</v>
      </c>
      <c r="M623" s="41">
        <v>5839</v>
      </c>
      <c r="N623" s="41">
        <v>6000</v>
      </c>
      <c r="O623" s="41">
        <v>5329</v>
      </c>
      <c r="P623" s="41">
        <v>6000</v>
      </c>
      <c r="Q623" s="41">
        <v>4612</v>
      </c>
      <c r="R623" s="41">
        <v>5680</v>
      </c>
      <c r="S623" s="41">
        <v>5174</v>
      </c>
      <c r="T623" s="41">
        <v>0</v>
      </c>
      <c r="U623" s="41">
        <v>0</v>
      </c>
      <c r="V623" s="41">
        <v>0</v>
      </c>
      <c r="W623" s="41">
        <v>0</v>
      </c>
      <c r="X623" s="41">
        <v>0</v>
      </c>
      <c r="Y623" s="41">
        <v>0</v>
      </c>
      <c r="Z623" s="41">
        <v>0</v>
      </c>
      <c r="AA623" s="41">
        <v>0</v>
      </c>
      <c r="AB623" s="41">
        <v>0</v>
      </c>
      <c r="AC623" s="16">
        <f t="shared" si="280"/>
        <v>0</v>
      </c>
      <c r="AD623" s="31"/>
    </row>
    <row r="624" spans="1:30" s="33" customFormat="1" ht="12" customHeight="1">
      <c r="A624" s="32"/>
      <c r="B624" s="26" t="s">
        <v>141</v>
      </c>
      <c r="C624" s="37">
        <f aca="true" t="shared" si="284" ref="C624:Z624">SUM(C606:C623)</f>
        <v>92879</v>
      </c>
      <c r="D624" s="4">
        <f t="shared" si="284"/>
        <v>124585</v>
      </c>
      <c r="E624" s="4">
        <f t="shared" si="284"/>
        <v>128260</v>
      </c>
      <c r="F624" s="4">
        <f t="shared" si="284"/>
        <v>138744</v>
      </c>
      <c r="G624" s="4">
        <f>SUM(G606:G623)</f>
        <v>140955</v>
      </c>
      <c r="H624" s="4">
        <f t="shared" si="284"/>
        <v>132727</v>
      </c>
      <c r="I624" s="40">
        <f t="shared" si="284"/>
        <v>141861</v>
      </c>
      <c r="J624" s="40">
        <f t="shared" si="284"/>
        <v>133379</v>
      </c>
      <c r="K624" s="40">
        <f t="shared" si="284"/>
        <v>135356</v>
      </c>
      <c r="L624" s="40">
        <f t="shared" si="284"/>
        <v>144586</v>
      </c>
      <c r="M624" s="40">
        <f t="shared" si="284"/>
        <v>133610</v>
      </c>
      <c r="N624" s="40">
        <f t="shared" si="284"/>
        <v>189249</v>
      </c>
      <c r="O624" s="40">
        <f t="shared" si="284"/>
        <v>162564</v>
      </c>
      <c r="P624" s="40">
        <f t="shared" si="284"/>
        <v>176583</v>
      </c>
      <c r="Q624" s="40">
        <f t="shared" si="284"/>
        <v>167923</v>
      </c>
      <c r="R624" s="40">
        <f t="shared" si="284"/>
        <v>172137</v>
      </c>
      <c r="S624" s="40">
        <f t="shared" si="284"/>
        <v>179657</v>
      </c>
      <c r="T624" s="40">
        <f t="shared" si="284"/>
        <v>159397</v>
      </c>
      <c r="U624" s="40">
        <f t="shared" si="284"/>
        <v>174825</v>
      </c>
      <c r="V624" s="40">
        <f t="shared" si="284"/>
        <v>158679</v>
      </c>
      <c r="W624" s="40">
        <f t="shared" si="284"/>
        <v>135491</v>
      </c>
      <c r="X624" s="40">
        <f t="shared" si="284"/>
        <v>140858</v>
      </c>
      <c r="Y624" s="40">
        <f t="shared" si="284"/>
        <v>119004</v>
      </c>
      <c r="Z624" s="40">
        <f t="shared" si="284"/>
        <v>147247</v>
      </c>
      <c r="AA624" s="40">
        <f>SUM(AA606:AA623)</f>
        <v>147247</v>
      </c>
      <c r="AB624" s="40">
        <f>SUM(AB606:AB623)</f>
        <v>0</v>
      </c>
      <c r="AC624" s="21">
        <f t="shared" si="280"/>
        <v>-147247</v>
      </c>
      <c r="AD624" s="34">
        <f t="shared" si="281"/>
        <v>-1</v>
      </c>
    </row>
    <row r="625" spans="1:30" s="33" customFormat="1" ht="12" customHeight="1">
      <c r="A625" s="32"/>
      <c r="B625" s="26" t="s">
        <v>281</v>
      </c>
      <c r="C625" s="37">
        <f>SUM(C624+C605)</f>
        <v>192531</v>
      </c>
      <c r="D625" s="37">
        <f>SUM(D624+D605)</f>
        <v>299726</v>
      </c>
      <c r="E625" s="37">
        <f>SUM(E624+E605)</f>
        <v>332760</v>
      </c>
      <c r="F625" s="37">
        <f>SUM(F624+F605)</f>
        <v>350954.445</v>
      </c>
      <c r="G625" s="37">
        <f>SUM(G605+G624)</f>
        <v>356039</v>
      </c>
      <c r="H625" s="37">
        <f>SUM(H624+H605)</f>
        <v>352905</v>
      </c>
      <c r="I625" s="42">
        <f>SUM(I624+I605)</f>
        <v>347645</v>
      </c>
      <c r="J625" s="42">
        <f>SUM(J624+J605)</f>
        <v>353772</v>
      </c>
      <c r="K625" s="42">
        <f>SUM(K624+K605)</f>
        <v>365837</v>
      </c>
      <c r="L625" s="42">
        <f aca="true" t="shared" si="285" ref="L625:Z625">SUM(L605+L624)</f>
        <v>381273</v>
      </c>
      <c r="M625" s="42">
        <f t="shared" si="285"/>
        <v>360150</v>
      </c>
      <c r="N625" s="42">
        <f t="shared" si="285"/>
        <v>377675</v>
      </c>
      <c r="O625" s="42">
        <f t="shared" si="285"/>
        <v>369363</v>
      </c>
      <c r="P625" s="42">
        <f t="shared" si="285"/>
        <v>392426</v>
      </c>
      <c r="Q625" s="42">
        <f t="shared" si="285"/>
        <v>402932</v>
      </c>
      <c r="R625" s="42">
        <f t="shared" si="285"/>
        <v>399164</v>
      </c>
      <c r="S625" s="42">
        <f t="shared" si="285"/>
        <v>416186</v>
      </c>
      <c r="T625" s="42">
        <f t="shared" si="285"/>
        <v>322432</v>
      </c>
      <c r="U625" s="42">
        <f t="shared" si="285"/>
        <v>350408</v>
      </c>
      <c r="V625" s="42">
        <f t="shared" si="285"/>
        <v>319728</v>
      </c>
      <c r="W625" s="42">
        <f t="shared" si="285"/>
        <v>308295</v>
      </c>
      <c r="X625" s="42">
        <f t="shared" si="285"/>
        <v>306042</v>
      </c>
      <c r="Y625" s="42">
        <f t="shared" si="285"/>
        <v>301150</v>
      </c>
      <c r="Z625" s="42">
        <f t="shared" si="285"/>
        <v>316970</v>
      </c>
      <c r="AA625" s="42">
        <f>SUM(AA605+AA624)</f>
        <v>316970</v>
      </c>
      <c r="AB625" s="42">
        <f>SUM(AB605+AB624)</f>
        <v>0</v>
      </c>
      <c r="AC625" s="21">
        <f>SUM(AB625-Z625)</f>
        <v>-316970</v>
      </c>
      <c r="AD625" s="34">
        <f>SUM(AC625/Z625)</f>
        <v>-1</v>
      </c>
    </row>
    <row r="626" spans="1:30" ht="12" customHeight="1">
      <c r="A626" s="32"/>
      <c r="C626" s="37"/>
      <c r="D626" s="37"/>
      <c r="E626" s="37"/>
      <c r="F626" s="37"/>
      <c r="G626" s="37"/>
      <c r="H626" s="37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28"/>
      <c r="AD626" s="31"/>
    </row>
    <row r="627" spans="1:30" ht="12" customHeight="1">
      <c r="A627" s="3">
        <v>660</v>
      </c>
      <c r="B627" s="30" t="s">
        <v>87</v>
      </c>
      <c r="C627" s="3" t="s">
        <v>1</v>
      </c>
      <c r="D627" s="6" t="s">
        <v>2</v>
      </c>
      <c r="E627" s="6" t="s">
        <v>1</v>
      </c>
      <c r="F627" s="6" t="s">
        <v>2</v>
      </c>
      <c r="G627" s="6" t="s">
        <v>1</v>
      </c>
      <c r="H627" s="6" t="s">
        <v>2</v>
      </c>
      <c r="I627" s="6" t="s">
        <v>1</v>
      </c>
      <c r="J627" s="6" t="s">
        <v>2</v>
      </c>
      <c r="K627" s="6" t="s">
        <v>1</v>
      </c>
      <c r="L627" s="6" t="s">
        <v>2</v>
      </c>
      <c r="M627" s="6" t="s">
        <v>1</v>
      </c>
      <c r="N627" s="6" t="s">
        <v>2</v>
      </c>
      <c r="O627" s="6" t="s">
        <v>1</v>
      </c>
      <c r="P627" s="6" t="s">
        <v>2</v>
      </c>
      <c r="Q627" s="6" t="s">
        <v>42</v>
      </c>
      <c r="R627" s="6" t="s">
        <v>2</v>
      </c>
      <c r="S627" s="6" t="s">
        <v>1</v>
      </c>
      <c r="T627" s="6" t="s">
        <v>2</v>
      </c>
      <c r="U627" s="6" t="s">
        <v>42</v>
      </c>
      <c r="V627" s="6" t="s">
        <v>2</v>
      </c>
      <c r="W627" s="6" t="s">
        <v>1</v>
      </c>
      <c r="X627" s="6" t="s">
        <v>2</v>
      </c>
      <c r="Y627" s="6" t="s">
        <v>1</v>
      </c>
      <c r="Z627" s="6" t="s">
        <v>2</v>
      </c>
      <c r="AA627" s="6" t="s">
        <v>43</v>
      </c>
      <c r="AB627" s="6" t="s">
        <v>2</v>
      </c>
      <c r="AC627" s="6" t="s">
        <v>3</v>
      </c>
      <c r="AD627" s="7" t="s">
        <v>4</v>
      </c>
    </row>
    <row r="628" spans="1:30" ht="12" customHeight="1">
      <c r="A628" s="3"/>
      <c r="B628" s="30"/>
      <c r="C628" s="3" t="s">
        <v>5</v>
      </c>
      <c r="D628" s="6" t="s">
        <v>6</v>
      </c>
      <c r="E628" s="6" t="s">
        <v>6</v>
      </c>
      <c r="F628" s="6" t="s">
        <v>7</v>
      </c>
      <c r="G628" s="6" t="s">
        <v>7</v>
      </c>
      <c r="H628" s="6" t="s">
        <v>8</v>
      </c>
      <c r="I628" s="6" t="s">
        <v>8</v>
      </c>
      <c r="J628" s="6" t="s">
        <v>9</v>
      </c>
      <c r="K628" s="6" t="s">
        <v>9</v>
      </c>
      <c r="L628" s="6" t="s">
        <v>10</v>
      </c>
      <c r="M628" s="6" t="s">
        <v>10</v>
      </c>
      <c r="N628" s="6" t="s">
        <v>44</v>
      </c>
      <c r="O628" s="6" t="s">
        <v>11</v>
      </c>
      <c r="P628" s="6" t="s">
        <v>45</v>
      </c>
      <c r="Q628" s="6" t="s">
        <v>45</v>
      </c>
      <c r="R628" s="6" t="s">
        <v>46</v>
      </c>
      <c r="S628" s="6" t="s">
        <v>13</v>
      </c>
      <c r="T628" s="6" t="s">
        <v>14</v>
      </c>
      <c r="U628" s="6" t="s">
        <v>14</v>
      </c>
      <c r="V628" s="6" t="s">
        <v>15</v>
      </c>
      <c r="W628" s="6" t="s">
        <v>15</v>
      </c>
      <c r="X628" s="6" t="s">
        <v>16</v>
      </c>
      <c r="Y628" s="6" t="s">
        <v>16</v>
      </c>
      <c r="Z628" s="6" t="s">
        <v>17</v>
      </c>
      <c r="AA628" s="6" t="s">
        <v>17</v>
      </c>
      <c r="AB628" s="6" t="s">
        <v>402</v>
      </c>
      <c r="AC628" s="6" t="s">
        <v>400</v>
      </c>
      <c r="AD628" s="7" t="s">
        <v>400</v>
      </c>
    </row>
    <row r="629" spans="1:30" s="33" customFormat="1" ht="12" customHeight="1">
      <c r="A629" s="25">
        <v>1002</v>
      </c>
      <c r="B629" s="26" t="s">
        <v>93</v>
      </c>
      <c r="C629" s="38">
        <v>2250</v>
      </c>
      <c r="D629" s="38">
        <v>2318</v>
      </c>
      <c r="E629" s="36">
        <v>2318</v>
      </c>
      <c r="F629" s="36">
        <v>2388</v>
      </c>
      <c r="G629" s="36">
        <v>2388</v>
      </c>
      <c r="H629" s="36">
        <v>2460</v>
      </c>
      <c r="I629" s="56">
        <v>2460</v>
      </c>
      <c r="J629" s="56">
        <v>2534</v>
      </c>
      <c r="K629" s="56">
        <v>2534</v>
      </c>
      <c r="L629" s="56">
        <v>2636</v>
      </c>
      <c r="M629" s="56">
        <v>2636</v>
      </c>
      <c r="N629" s="56">
        <v>2702</v>
      </c>
      <c r="O629" s="56">
        <v>2702</v>
      </c>
      <c r="P629" s="56">
        <v>2783</v>
      </c>
      <c r="Q629" s="56">
        <v>2783</v>
      </c>
      <c r="R629" s="56">
        <v>2895</v>
      </c>
      <c r="S629" s="56">
        <v>2895</v>
      </c>
      <c r="T629" s="56">
        <v>3011</v>
      </c>
      <c r="U629" s="56">
        <v>3011</v>
      </c>
      <c r="V629" s="56">
        <v>3000</v>
      </c>
      <c r="W629" s="56">
        <v>3000</v>
      </c>
      <c r="X629" s="56">
        <v>3000</v>
      </c>
      <c r="Y629" s="39">
        <v>3000</v>
      </c>
      <c r="Z629" s="39">
        <v>3500</v>
      </c>
      <c r="AA629" s="39">
        <v>3500</v>
      </c>
      <c r="AB629" s="39">
        <v>3610</v>
      </c>
      <c r="AC629" s="16">
        <f aca="true" t="shared" si="286" ref="AC629:AC637">SUM(AB629-Z629)</f>
        <v>110</v>
      </c>
      <c r="AD629" s="31">
        <f aca="true" t="shared" si="287" ref="AD629:AD637">SUM(AC629/Z629)</f>
        <v>0.03142857142857143</v>
      </c>
    </row>
    <row r="630" spans="1:30" ht="12" customHeight="1">
      <c r="A630" s="25">
        <v>1020</v>
      </c>
      <c r="B630" s="26" t="s">
        <v>95</v>
      </c>
      <c r="C630" s="38">
        <v>172</v>
      </c>
      <c r="D630" s="38">
        <v>177</v>
      </c>
      <c r="E630" s="36">
        <v>172</v>
      </c>
      <c r="F630" s="36">
        <f>SUM(F629*0.0765)</f>
        <v>182.682</v>
      </c>
      <c r="G630" s="36">
        <v>182</v>
      </c>
      <c r="H630" s="36">
        <v>188</v>
      </c>
      <c r="I630" s="56">
        <v>188</v>
      </c>
      <c r="J630" s="56">
        <f>SUM(J629*0.0765)</f>
        <v>193.851</v>
      </c>
      <c r="K630" s="56">
        <v>193</v>
      </c>
      <c r="L630" s="56">
        <v>202</v>
      </c>
      <c r="M630" s="56">
        <v>201</v>
      </c>
      <c r="N630" s="56">
        <v>207</v>
      </c>
      <c r="O630" s="56">
        <v>641</v>
      </c>
      <c r="P630" s="56">
        <v>213</v>
      </c>
      <c r="Q630" s="56">
        <v>213</v>
      </c>
      <c r="R630" s="56">
        <v>222</v>
      </c>
      <c r="S630" s="56">
        <v>221</v>
      </c>
      <c r="T630" s="56">
        <v>231</v>
      </c>
      <c r="U630" s="56">
        <v>230</v>
      </c>
      <c r="V630" s="56">
        <v>231</v>
      </c>
      <c r="W630" s="56">
        <v>229</v>
      </c>
      <c r="X630" s="56">
        <v>231</v>
      </c>
      <c r="Y630" s="39">
        <v>229</v>
      </c>
      <c r="Z630" s="39">
        <f>SUM(Z627:Z629)*0.0765</f>
        <v>267.75</v>
      </c>
      <c r="AA630" s="39">
        <f>SUM(AA627:AA629)*0.0765</f>
        <v>267.75</v>
      </c>
      <c r="AB630" s="39">
        <f>SUM(AB627:AB629)*0.0765</f>
        <v>276.165</v>
      </c>
      <c r="AC630" s="16">
        <f t="shared" si="286"/>
        <v>8.41500000000002</v>
      </c>
      <c r="AD630" s="31">
        <f t="shared" si="287"/>
        <v>0.03142857142857151</v>
      </c>
    </row>
    <row r="631" spans="1:30" s="33" customFormat="1" ht="12" customHeight="1">
      <c r="A631" s="32"/>
      <c r="B631" s="26" t="s">
        <v>133</v>
      </c>
      <c r="C631" s="37">
        <f aca="true" t="shared" si="288" ref="C631:H631">SUM(C629:C630)</f>
        <v>2422</v>
      </c>
      <c r="D631" s="37">
        <f t="shared" si="288"/>
        <v>2495</v>
      </c>
      <c r="E631" s="54">
        <f t="shared" si="288"/>
        <v>2490</v>
      </c>
      <c r="F631" s="54">
        <f t="shared" si="288"/>
        <v>2570.682</v>
      </c>
      <c r="G631" s="54">
        <f>SUM(G629:G630)</f>
        <v>2570</v>
      </c>
      <c r="H631" s="54">
        <f t="shared" si="288"/>
        <v>2648</v>
      </c>
      <c r="I631" s="69">
        <f aca="true" t="shared" si="289" ref="I631:X631">SUM(I629:I630)</f>
        <v>2648</v>
      </c>
      <c r="J631" s="69">
        <f t="shared" si="289"/>
        <v>2727.851</v>
      </c>
      <c r="K631" s="69">
        <f t="shared" si="289"/>
        <v>2727</v>
      </c>
      <c r="L631" s="69">
        <f t="shared" si="289"/>
        <v>2838</v>
      </c>
      <c r="M631" s="69">
        <f t="shared" si="289"/>
        <v>2837</v>
      </c>
      <c r="N631" s="69">
        <f t="shared" si="289"/>
        <v>2909</v>
      </c>
      <c r="O631" s="69">
        <f t="shared" si="289"/>
        <v>3343</v>
      </c>
      <c r="P631" s="69">
        <f t="shared" si="289"/>
        <v>2996</v>
      </c>
      <c r="Q631" s="69">
        <f t="shared" si="289"/>
        <v>2996</v>
      </c>
      <c r="R631" s="69">
        <f t="shared" si="289"/>
        <v>3117</v>
      </c>
      <c r="S631" s="69">
        <f t="shared" si="289"/>
        <v>3116</v>
      </c>
      <c r="T631" s="69">
        <f t="shared" si="289"/>
        <v>3242</v>
      </c>
      <c r="U631" s="69">
        <f t="shared" si="289"/>
        <v>3241</v>
      </c>
      <c r="V631" s="69">
        <f t="shared" si="289"/>
        <v>3231</v>
      </c>
      <c r="W631" s="69">
        <f t="shared" si="289"/>
        <v>3229</v>
      </c>
      <c r="X631" s="69">
        <f t="shared" si="289"/>
        <v>3231</v>
      </c>
      <c r="Y631" s="40">
        <f>SUM(Y627:Y630)</f>
        <v>3229</v>
      </c>
      <c r="Z631" s="40">
        <f>SUM(Z627:Z630)</f>
        <v>3767.75</v>
      </c>
      <c r="AA631" s="40">
        <f>SUM(AA627:AA630)</f>
        <v>3767.75</v>
      </c>
      <c r="AB631" s="40">
        <f>SUM(AB627:AB630)</f>
        <v>3886.165</v>
      </c>
      <c r="AC631" s="21">
        <f t="shared" si="286"/>
        <v>118.41499999999996</v>
      </c>
      <c r="AD631" s="34">
        <f t="shared" si="287"/>
        <v>0.03142857142857142</v>
      </c>
    </row>
    <row r="632" spans="3:30" ht="12" customHeight="1">
      <c r="C632" s="38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16"/>
      <c r="AD632" s="31"/>
    </row>
    <row r="633" spans="1:30" ht="12" customHeight="1">
      <c r="A633" s="25">
        <v>2007</v>
      </c>
      <c r="B633" s="26" t="s">
        <v>104</v>
      </c>
      <c r="C633" s="38">
        <v>0</v>
      </c>
      <c r="D633" s="38">
        <v>110</v>
      </c>
      <c r="E633" s="38"/>
      <c r="F633" s="38">
        <v>110</v>
      </c>
      <c r="G633" s="38">
        <v>0</v>
      </c>
      <c r="H633" s="38">
        <v>110</v>
      </c>
      <c r="I633" s="56">
        <v>0</v>
      </c>
      <c r="J633" s="56">
        <v>110</v>
      </c>
      <c r="K633" s="56">
        <v>105</v>
      </c>
      <c r="L633" s="56">
        <v>110</v>
      </c>
      <c r="M633" s="56">
        <v>105</v>
      </c>
      <c r="N633" s="56">
        <v>105</v>
      </c>
      <c r="O633" s="56">
        <v>105</v>
      </c>
      <c r="P633" s="56">
        <v>105</v>
      </c>
      <c r="Q633" s="56">
        <v>105</v>
      </c>
      <c r="R633" s="56">
        <v>105</v>
      </c>
      <c r="S633" s="56">
        <v>105</v>
      </c>
      <c r="T633" s="56">
        <v>105</v>
      </c>
      <c r="U633" s="56">
        <v>105</v>
      </c>
      <c r="V633" s="56">
        <v>105</v>
      </c>
      <c r="W633" s="56">
        <v>0</v>
      </c>
      <c r="X633" s="56">
        <v>105</v>
      </c>
      <c r="Y633" s="27">
        <v>125</v>
      </c>
      <c r="Z633" s="27">
        <v>125</v>
      </c>
      <c r="AA633" s="27">
        <v>125</v>
      </c>
      <c r="AB633" s="27">
        <v>125</v>
      </c>
      <c r="AC633" s="16">
        <f t="shared" si="286"/>
        <v>0</v>
      </c>
      <c r="AD633" s="31">
        <f t="shared" si="287"/>
        <v>0</v>
      </c>
    </row>
    <row r="634" spans="1:30" s="33" customFormat="1" ht="12" customHeight="1">
      <c r="A634" s="25">
        <v>2010</v>
      </c>
      <c r="B634" s="26" t="s">
        <v>106</v>
      </c>
      <c r="C634" s="38">
        <v>27207</v>
      </c>
      <c r="D634" s="38">
        <v>15000</v>
      </c>
      <c r="E634" s="38">
        <v>14733</v>
      </c>
      <c r="F634" s="38">
        <v>15000</v>
      </c>
      <c r="G634" s="38">
        <v>15011</v>
      </c>
      <c r="H634" s="38">
        <v>15000</v>
      </c>
      <c r="I634" s="56">
        <v>14445</v>
      </c>
      <c r="J634" s="56">
        <v>13000</v>
      </c>
      <c r="K634" s="56">
        <v>13024</v>
      </c>
      <c r="L634" s="56">
        <v>13000</v>
      </c>
      <c r="M634" s="56">
        <v>13324</v>
      </c>
      <c r="N634" s="56">
        <v>15000</v>
      </c>
      <c r="O634" s="56">
        <v>9695</v>
      </c>
      <c r="P634" s="56">
        <v>16000</v>
      </c>
      <c r="Q634" s="56">
        <v>14800</v>
      </c>
      <c r="R634" s="56">
        <v>16000</v>
      </c>
      <c r="S634" s="56">
        <v>31815</v>
      </c>
      <c r="T634" s="56">
        <v>16000</v>
      </c>
      <c r="U634" s="56">
        <v>13897</v>
      </c>
      <c r="V634" s="56">
        <v>16000</v>
      </c>
      <c r="W634" s="56">
        <v>15491</v>
      </c>
      <c r="X634" s="56">
        <v>16000</v>
      </c>
      <c r="Y634" s="39">
        <v>16288</v>
      </c>
      <c r="Z634" s="39">
        <v>18000</v>
      </c>
      <c r="AA634" s="39">
        <v>18000</v>
      </c>
      <c r="AB634" s="39">
        <v>18000</v>
      </c>
      <c r="AC634" s="16">
        <f t="shared" si="286"/>
        <v>0</v>
      </c>
      <c r="AD634" s="31">
        <f t="shared" si="287"/>
        <v>0</v>
      </c>
    </row>
    <row r="635" spans="1:30" s="33" customFormat="1" ht="12" customHeight="1">
      <c r="A635" s="25">
        <v>3006</v>
      </c>
      <c r="B635" s="26" t="s">
        <v>148</v>
      </c>
      <c r="C635" s="38">
        <v>0</v>
      </c>
      <c r="D635" s="38">
        <v>50</v>
      </c>
      <c r="E635" s="38">
        <v>0</v>
      </c>
      <c r="F635" s="38">
        <v>50</v>
      </c>
      <c r="G635" s="38">
        <v>0</v>
      </c>
      <c r="H635" s="38">
        <v>50</v>
      </c>
      <c r="I635" s="55">
        <v>0</v>
      </c>
      <c r="J635" s="55">
        <v>50</v>
      </c>
      <c r="K635" s="55">
        <v>0</v>
      </c>
      <c r="L635" s="55">
        <v>50</v>
      </c>
      <c r="M635" s="55">
        <v>36</v>
      </c>
      <c r="N635" s="55">
        <v>50</v>
      </c>
      <c r="O635" s="55">
        <v>25</v>
      </c>
      <c r="P635" s="55">
        <v>50</v>
      </c>
      <c r="Q635" s="55">
        <v>45</v>
      </c>
      <c r="R635" s="55">
        <v>50</v>
      </c>
      <c r="S635" s="55">
        <v>-790</v>
      </c>
      <c r="T635" s="55">
        <v>50</v>
      </c>
      <c r="U635" s="55">
        <v>50</v>
      </c>
      <c r="V635" s="55">
        <v>50</v>
      </c>
      <c r="W635" s="55">
        <v>42</v>
      </c>
      <c r="X635" s="55">
        <v>50</v>
      </c>
      <c r="Y635" s="27">
        <v>48</v>
      </c>
      <c r="Z635" s="27">
        <v>50</v>
      </c>
      <c r="AA635" s="27">
        <v>50</v>
      </c>
      <c r="AB635" s="27">
        <v>50</v>
      </c>
      <c r="AC635" s="16">
        <f t="shared" si="286"/>
        <v>0</v>
      </c>
      <c r="AD635" s="31">
        <f t="shared" si="287"/>
        <v>0</v>
      </c>
    </row>
    <row r="636" spans="1:30" s="33" customFormat="1" ht="12" customHeight="1">
      <c r="A636" s="32"/>
      <c r="B636" s="26" t="s">
        <v>141</v>
      </c>
      <c r="C636" s="37">
        <f aca="true" t="shared" si="290" ref="C636:H636">SUM(C633:C635)</f>
        <v>27207</v>
      </c>
      <c r="D636" s="37">
        <f t="shared" si="290"/>
        <v>15160</v>
      </c>
      <c r="E636" s="37">
        <f t="shared" si="290"/>
        <v>14733</v>
      </c>
      <c r="F636" s="37">
        <f t="shared" si="290"/>
        <v>15160</v>
      </c>
      <c r="G636" s="37">
        <f>SUM(G633:G635)</f>
        <v>15011</v>
      </c>
      <c r="H636" s="37">
        <f t="shared" si="290"/>
        <v>15160</v>
      </c>
      <c r="I636" s="59">
        <f aca="true" t="shared" si="291" ref="I636:X636">SUM(I633:I635)</f>
        <v>14445</v>
      </c>
      <c r="J636" s="59">
        <f t="shared" si="291"/>
        <v>13160</v>
      </c>
      <c r="K636" s="59">
        <f t="shared" si="291"/>
        <v>13129</v>
      </c>
      <c r="L636" s="59">
        <f t="shared" si="291"/>
        <v>13160</v>
      </c>
      <c r="M636" s="59">
        <f t="shared" si="291"/>
        <v>13465</v>
      </c>
      <c r="N636" s="59">
        <f t="shared" si="291"/>
        <v>15155</v>
      </c>
      <c r="O636" s="59">
        <f t="shared" si="291"/>
        <v>9825</v>
      </c>
      <c r="P636" s="59">
        <f t="shared" si="291"/>
        <v>16155</v>
      </c>
      <c r="Q636" s="59">
        <f t="shared" si="291"/>
        <v>14950</v>
      </c>
      <c r="R636" s="59">
        <f t="shared" si="291"/>
        <v>16155</v>
      </c>
      <c r="S636" s="59">
        <f t="shared" si="291"/>
        <v>31130</v>
      </c>
      <c r="T636" s="59">
        <f t="shared" si="291"/>
        <v>16155</v>
      </c>
      <c r="U636" s="59">
        <f t="shared" si="291"/>
        <v>14052</v>
      </c>
      <c r="V636" s="59">
        <f t="shared" si="291"/>
        <v>16155</v>
      </c>
      <c r="W636" s="59">
        <f t="shared" si="291"/>
        <v>15533</v>
      </c>
      <c r="X636" s="59">
        <f t="shared" si="291"/>
        <v>16155</v>
      </c>
      <c r="Y636" s="40">
        <f>SUM(Y633:Y635)</f>
        <v>16461</v>
      </c>
      <c r="Z636" s="40">
        <f>SUM(Z633:Z635)</f>
        <v>18175</v>
      </c>
      <c r="AA636" s="40">
        <f>SUM(AA633:AA635)</f>
        <v>18175</v>
      </c>
      <c r="AB636" s="40">
        <f>SUM(AB633:AB635)</f>
        <v>18175</v>
      </c>
      <c r="AC636" s="21">
        <f t="shared" si="286"/>
        <v>0</v>
      </c>
      <c r="AD636" s="34">
        <f t="shared" si="287"/>
        <v>0</v>
      </c>
    </row>
    <row r="637" spans="1:30" s="33" customFormat="1" ht="12" customHeight="1">
      <c r="A637" s="32">
        <v>660</v>
      </c>
      <c r="B637" s="26" t="s">
        <v>87</v>
      </c>
      <c r="C637" s="4">
        <f aca="true" t="shared" si="292" ref="C637:H637">SUM(C631+C636)</f>
        <v>29629</v>
      </c>
      <c r="D637" s="4">
        <f t="shared" si="292"/>
        <v>17655</v>
      </c>
      <c r="E637" s="4">
        <f t="shared" si="292"/>
        <v>17223</v>
      </c>
      <c r="F637" s="4">
        <f>SUM(F631+F636)</f>
        <v>17730.682</v>
      </c>
      <c r="G637" s="4">
        <f>SUM(G631+G636)</f>
        <v>17581</v>
      </c>
      <c r="H637" s="4">
        <f t="shared" si="292"/>
        <v>17808</v>
      </c>
      <c r="I637" s="59">
        <f>SUM(I636+I631)</f>
        <v>17093</v>
      </c>
      <c r="J637" s="59">
        <f aca="true" t="shared" si="293" ref="J637:X637">SUM(J631+J636)</f>
        <v>15887.851</v>
      </c>
      <c r="K637" s="59">
        <f t="shared" si="293"/>
        <v>15856</v>
      </c>
      <c r="L637" s="59">
        <f t="shared" si="293"/>
        <v>15998</v>
      </c>
      <c r="M637" s="59">
        <f t="shared" si="293"/>
        <v>16302</v>
      </c>
      <c r="N637" s="59">
        <f t="shared" si="293"/>
        <v>18064</v>
      </c>
      <c r="O637" s="59">
        <f t="shared" si="293"/>
        <v>13168</v>
      </c>
      <c r="P637" s="59">
        <f t="shared" si="293"/>
        <v>19151</v>
      </c>
      <c r="Q637" s="59">
        <f t="shared" si="293"/>
        <v>17946</v>
      </c>
      <c r="R637" s="59">
        <f t="shared" si="293"/>
        <v>19272</v>
      </c>
      <c r="S637" s="59">
        <f t="shared" si="293"/>
        <v>34246</v>
      </c>
      <c r="T637" s="59">
        <f t="shared" si="293"/>
        <v>19397</v>
      </c>
      <c r="U637" s="59">
        <f t="shared" si="293"/>
        <v>17293</v>
      </c>
      <c r="V637" s="59">
        <f t="shared" si="293"/>
        <v>19386</v>
      </c>
      <c r="W637" s="59">
        <f t="shared" si="293"/>
        <v>18762</v>
      </c>
      <c r="X637" s="59">
        <f t="shared" si="293"/>
        <v>19386</v>
      </c>
      <c r="Y637" s="40">
        <f>SUM(Y631+Y636)</f>
        <v>19690</v>
      </c>
      <c r="Z637" s="40">
        <f>SUM(Z631+Z636)</f>
        <v>21942.75</v>
      </c>
      <c r="AA637" s="40">
        <f>SUM(AA631+AA636)</f>
        <v>21942.75</v>
      </c>
      <c r="AB637" s="40">
        <f>SUM(AB631+AB636)</f>
        <v>22061.165</v>
      </c>
      <c r="AC637" s="21">
        <f t="shared" si="286"/>
        <v>118.41500000000087</v>
      </c>
      <c r="AD637" s="34">
        <f t="shared" si="287"/>
        <v>0.0053965432773923445</v>
      </c>
    </row>
    <row r="638" spans="1:30" ht="12" customHeight="1">
      <c r="A638" s="3">
        <v>710</v>
      </c>
      <c r="B638" s="30" t="s">
        <v>282</v>
      </c>
      <c r="C638" s="3" t="s">
        <v>1</v>
      </c>
      <c r="D638" s="6" t="s">
        <v>2</v>
      </c>
      <c r="E638" s="6" t="s">
        <v>1</v>
      </c>
      <c r="F638" s="6" t="s">
        <v>2</v>
      </c>
      <c r="G638" s="6" t="s">
        <v>1</v>
      </c>
      <c r="H638" s="6" t="s">
        <v>2</v>
      </c>
      <c r="I638" s="6" t="s">
        <v>1</v>
      </c>
      <c r="J638" s="6" t="s">
        <v>2</v>
      </c>
      <c r="K638" s="6" t="s">
        <v>1</v>
      </c>
      <c r="L638" s="6" t="s">
        <v>2</v>
      </c>
      <c r="M638" s="6" t="s">
        <v>1</v>
      </c>
      <c r="N638" s="6" t="s">
        <v>2</v>
      </c>
      <c r="O638" s="6" t="s">
        <v>1</v>
      </c>
      <c r="P638" s="6" t="s">
        <v>2</v>
      </c>
      <c r="Q638" s="6" t="s">
        <v>42</v>
      </c>
      <c r="R638" s="6" t="s">
        <v>2</v>
      </c>
      <c r="S638" s="6" t="s">
        <v>1</v>
      </c>
      <c r="T638" s="6" t="s">
        <v>2</v>
      </c>
      <c r="U638" s="6" t="s">
        <v>42</v>
      </c>
      <c r="V638" s="6" t="s">
        <v>2</v>
      </c>
      <c r="W638" s="6" t="s">
        <v>1</v>
      </c>
      <c r="X638" s="6" t="s">
        <v>2</v>
      </c>
      <c r="Y638" s="6" t="s">
        <v>1</v>
      </c>
      <c r="Z638" s="6" t="s">
        <v>2</v>
      </c>
      <c r="AA638" s="6" t="s">
        <v>43</v>
      </c>
      <c r="AB638" s="6" t="s">
        <v>2</v>
      </c>
      <c r="AC638" s="6" t="s">
        <v>3</v>
      </c>
      <c r="AD638" s="7" t="s">
        <v>4</v>
      </c>
    </row>
    <row r="639" spans="1:30" ht="12" customHeight="1">
      <c r="A639" s="3"/>
      <c r="B639" s="30" t="s">
        <v>283</v>
      </c>
      <c r="C639" s="3" t="s">
        <v>5</v>
      </c>
      <c r="D639" s="6" t="s">
        <v>6</v>
      </c>
      <c r="E639" s="6" t="s">
        <v>6</v>
      </c>
      <c r="F639" s="6" t="s">
        <v>7</v>
      </c>
      <c r="G639" s="6" t="s">
        <v>7</v>
      </c>
      <c r="H639" s="6" t="s">
        <v>8</v>
      </c>
      <c r="I639" s="6" t="s">
        <v>8</v>
      </c>
      <c r="J639" s="6" t="s">
        <v>9</v>
      </c>
      <c r="K639" s="6" t="s">
        <v>9</v>
      </c>
      <c r="L639" s="6" t="s">
        <v>10</v>
      </c>
      <c r="M639" s="6" t="s">
        <v>10</v>
      </c>
      <c r="N639" s="6" t="s">
        <v>44</v>
      </c>
      <c r="O639" s="6" t="s">
        <v>11</v>
      </c>
      <c r="P639" s="6" t="s">
        <v>45</v>
      </c>
      <c r="Q639" s="6" t="s">
        <v>45</v>
      </c>
      <c r="R639" s="6" t="s">
        <v>46</v>
      </c>
      <c r="S639" s="6" t="s">
        <v>13</v>
      </c>
      <c r="T639" s="6" t="s">
        <v>14</v>
      </c>
      <c r="U639" s="6" t="s">
        <v>14</v>
      </c>
      <c r="V639" s="6" t="s">
        <v>15</v>
      </c>
      <c r="W639" s="6" t="s">
        <v>15</v>
      </c>
      <c r="X639" s="6" t="s">
        <v>16</v>
      </c>
      <c r="Y639" s="6" t="s">
        <v>16</v>
      </c>
      <c r="Z639" s="6" t="s">
        <v>17</v>
      </c>
      <c r="AA639" s="6" t="s">
        <v>17</v>
      </c>
      <c r="AB639" s="6" t="s">
        <v>402</v>
      </c>
      <c r="AC639" s="6" t="s">
        <v>400</v>
      </c>
      <c r="AD639" s="7" t="s">
        <v>400</v>
      </c>
    </row>
    <row r="640" spans="1:30" ht="12" customHeight="1">
      <c r="A640" s="25">
        <v>5024</v>
      </c>
      <c r="B640" s="26" t="s">
        <v>284</v>
      </c>
      <c r="C640" s="38">
        <v>10019</v>
      </c>
      <c r="D640" s="38">
        <v>11500</v>
      </c>
      <c r="E640" s="38">
        <v>10019</v>
      </c>
      <c r="F640" s="38">
        <v>10019</v>
      </c>
      <c r="G640" s="38">
        <v>10019</v>
      </c>
      <c r="H640" s="38">
        <v>10000</v>
      </c>
      <c r="I640" s="38">
        <v>9374</v>
      </c>
      <c r="J640" s="38">
        <v>9068</v>
      </c>
      <c r="K640" s="38">
        <v>9068</v>
      </c>
      <c r="L640" s="38">
        <v>9068</v>
      </c>
      <c r="M640" s="38">
        <v>8615</v>
      </c>
      <c r="N640" s="38">
        <v>8900</v>
      </c>
      <c r="O640" s="38">
        <v>9068</v>
      </c>
      <c r="P640" s="38">
        <v>9340</v>
      </c>
      <c r="Q640" s="38">
        <v>9068</v>
      </c>
      <c r="R640" s="38">
        <v>9340</v>
      </c>
      <c r="S640" s="38">
        <v>9068</v>
      </c>
      <c r="T640" s="38">
        <v>9068</v>
      </c>
      <c r="U640" s="38">
        <v>9068</v>
      </c>
      <c r="V640" s="38">
        <v>9068</v>
      </c>
      <c r="W640" s="38">
        <v>8161</v>
      </c>
      <c r="X640" s="38">
        <v>8161</v>
      </c>
      <c r="Y640" s="38">
        <v>9068</v>
      </c>
      <c r="Z640" s="38">
        <v>9068</v>
      </c>
      <c r="AA640" s="38">
        <v>9068</v>
      </c>
      <c r="AB640" s="38">
        <v>9068</v>
      </c>
      <c r="AC640" s="16">
        <f>SUM(AB640-Z640)</f>
        <v>0</v>
      </c>
      <c r="AD640" s="31">
        <f>SUM(AC640/Z640)</f>
        <v>0</v>
      </c>
    </row>
    <row r="641" spans="1:30" ht="12" customHeight="1">
      <c r="A641" s="25">
        <v>5025</v>
      </c>
      <c r="B641" s="26" t="s">
        <v>285</v>
      </c>
      <c r="C641" s="38">
        <v>9093</v>
      </c>
      <c r="D641" s="38">
        <v>9700</v>
      </c>
      <c r="E641" s="38">
        <v>9434</v>
      </c>
      <c r="F641" s="38">
        <v>9905</v>
      </c>
      <c r="G641" s="38">
        <v>9617</v>
      </c>
      <c r="H641" s="38">
        <v>9905</v>
      </c>
      <c r="I641" s="38">
        <v>10038</v>
      </c>
      <c r="J641" s="38">
        <v>10250</v>
      </c>
      <c r="K641" s="38">
        <v>10250</v>
      </c>
      <c r="L641" s="38">
        <v>10700</v>
      </c>
      <c r="M641" s="38">
        <v>10611</v>
      </c>
      <c r="N641" s="38">
        <v>11100</v>
      </c>
      <c r="O641" s="38">
        <v>10611</v>
      </c>
      <c r="P641" s="38">
        <v>11100</v>
      </c>
      <c r="Q641" s="38">
        <v>10611</v>
      </c>
      <c r="R641" s="38">
        <v>11000</v>
      </c>
      <c r="S641" s="38">
        <v>11142</v>
      </c>
      <c r="T641" s="38">
        <v>11590</v>
      </c>
      <c r="U641" s="38">
        <v>11421</v>
      </c>
      <c r="V641" s="38">
        <v>11590</v>
      </c>
      <c r="W641" s="38">
        <v>11535</v>
      </c>
      <c r="X641" s="38">
        <v>11590</v>
      </c>
      <c r="Y641" s="38">
        <v>11748</v>
      </c>
      <c r="Z641" s="38">
        <v>12050</v>
      </c>
      <c r="AA641" s="38">
        <v>11924</v>
      </c>
      <c r="AB641" s="38">
        <v>12280</v>
      </c>
      <c r="AC641" s="16">
        <f>SUM(AB641-Z641)</f>
        <v>230</v>
      </c>
      <c r="AD641" s="31">
        <f>SUM(AC641/Z641)</f>
        <v>0.019087136929460582</v>
      </c>
    </row>
    <row r="642" spans="1:30" s="33" customFormat="1" ht="12" customHeight="1">
      <c r="A642" s="32">
        <v>710</v>
      </c>
      <c r="B642" s="26" t="s">
        <v>286</v>
      </c>
      <c r="C642" s="37">
        <f aca="true" t="shared" si="294" ref="C642:H642">SUM(C640:C641)</f>
        <v>19112</v>
      </c>
      <c r="D642" s="37">
        <f t="shared" si="294"/>
        <v>21200</v>
      </c>
      <c r="E642" s="37">
        <f t="shared" si="294"/>
        <v>19453</v>
      </c>
      <c r="F642" s="37">
        <f t="shared" si="294"/>
        <v>19924</v>
      </c>
      <c r="G642" s="37">
        <f>SUM(G640:G641)</f>
        <v>19636</v>
      </c>
      <c r="H642" s="37">
        <f t="shared" si="294"/>
        <v>19905</v>
      </c>
      <c r="I642" s="37">
        <f aca="true" t="shared" si="295" ref="I642:Z642">SUM(I640:I641)</f>
        <v>19412</v>
      </c>
      <c r="J642" s="37">
        <f t="shared" si="295"/>
        <v>19318</v>
      </c>
      <c r="K642" s="37">
        <f t="shared" si="295"/>
        <v>19318</v>
      </c>
      <c r="L642" s="37">
        <f t="shared" si="295"/>
        <v>19768</v>
      </c>
      <c r="M642" s="37">
        <f t="shared" si="295"/>
        <v>19226</v>
      </c>
      <c r="N642" s="37">
        <f t="shared" si="295"/>
        <v>20000</v>
      </c>
      <c r="O642" s="37">
        <f t="shared" si="295"/>
        <v>19679</v>
      </c>
      <c r="P642" s="37">
        <f t="shared" si="295"/>
        <v>20440</v>
      </c>
      <c r="Q642" s="37">
        <f t="shared" si="295"/>
        <v>19679</v>
      </c>
      <c r="R642" s="37">
        <f t="shared" si="295"/>
        <v>20340</v>
      </c>
      <c r="S642" s="37">
        <f t="shared" si="295"/>
        <v>20210</v>
      </c>
      <c r="T642" s="37">
        <f t="shared" si="295"/>
        <v>20658</v>
      </c>
      <c r="U642" s="37">
        <f t="shared" si="295"/>
        <v>20489</v>
      </c>
      <c r="V642" s="37">
        <f t="shared" si="295"/>
        <v>20658</v>
      </c>
      <c r="W642" s="37">
        <f t="shared" si="295"/>
        <v>19696</v>
      </c>
      <c r="X642" s="37">
        <f t="shared" si="295"/>
        <v>19751</v>
      </c>
      <c r="Y642" s="37">
        <f t="shared" si="295"/>
        <v>20816</v>
      </c>
      <c r="Z642" s="37">
        <f t="shared" si="295"/>
        <v>21118</v>
      </c>
      <c r="AA642" s="37">
        <f>SUM(AA640:AA641)</f>
        <v>20992</v>
      </c>
      <c r="AB642" s="37">
        <f>SUM(AB640:AB641)</f>
        <v>21348</v>
      </c>
      <c r="AC642" s="21">
        <f>SUM(AB642-Z642)</f>
        <v>230</v>
      </c>
      <c r="AD642" s="34">
        <f>SUM(AC642/Z642)</f>
        <v>0.010891182877166398</v>
      </c>
    </row>
    <row r="643" spans="1:30" ht="12" customHeight="1">
      <c r="A643" s="58">
        <v>715</v>
      </c>
      <c r="B643" s="58" t="s">
        <v>89</v>
      </c>
      <c r="C643" s="3" t="s">
        <v>1</v>
      </c>
      <c r="D643" s="6" t="s">
        <v>2</v>
      </c>
      <c r="E643" s="6" t="s">
        <v>1</v>
      </c>
      <c r="F643" s="6" t="s">
        <v>2</v>
      </c>
      <c r="G643" s="6" t="s">
        <v>1</v>
      </c>
      <c r="H643" s="6" t="s">
        <v>2</v>
      </c>
      <c r="I643" s="6" t="s">
        <v>1</v>
      </c>
      <c r="J643" s="6" t="s">
        <v>2</v>
      </c>
      <c r="K643" s="6" t="s">
        <v>1</v>
      </c>
      <c r="L643" s="6" t="s">
        <v>2</v>
      </c>
      <c r="M643" s="6" t="s">
        <v>1</v>
      </c>
      <c r="N643" s="6" t="s">
        <v>2</v>
      </c>
      <c r="O643" s="6" t="s">
        <v>1</v>
      </c>
      <c r="P643" s="6" t="s">
        <v>2</v>
      </c>
      <c r="Q643" s="6" t="s">
        <v>42</v>
      </c>
      <c r="R643" s="6" t="s">
        <v>2</v>
      </c>
      <c r="S643" s="6" t="s">
        <v>1</v>
      </c>
      <c r="T643" s="6" t="s">
        <v>2</v>
      </c>
      <c r="U643" s="6" t="s">
        <v>42</v>
      </c>
      <c r="V643" s="6" t="s">
        <v>2</v>
      </c>
      <c r="W643" s="6" t="s">
        <v>1</v>
      </c>
      <c r="X643" s="6" t="s">
        <v>2</v>
      </c>
      <c r="Y643" s="6" t="s">
        <v>1</v>
      </c>
      <c r="Z643" s="6" t="s">
        <v>2</v>
      </c>
      <c r="AA643" s="6" t="s">
        <v>43</v>
      </c>
      <c r="AB643" s="6" t="s">
        <v>2</v>
      </c>
      <c r="AC643" s="6" t="s">
        <v>3</v>
      </c>
      <c r="AD643" s="7" t="s">
        <v>4</v>
      </c>
    </row>
    <row r="644" spans="1:30" ht="12" customHeight="1">
      <c r="A644" s="58"/>
      <c r="B644" s="58"/>
      <c r="C644" s="3" t="s">
        <v>5</v>
      </c>
      <c r="D644" s="6" t="s">
        <v>6</v>
      </c>
      <c r="E644" s="6" t="s">
        <v>6</v>
      </c>
      <c r="F644" s="6" t="s">
        <v>7</v>
      </c>
      <c r="G644" s="6" t="s">
        <v>7</v>
      </c>
      <c r="H644" s="6" t="s">
        <v>8</v>
      </c>
      <c r="I644" s="6" t="s">
        <v>8</v>
      </c>
      <c r="J644" s="6" t="s">
        <v>9</v>
      </c>
      <c r="K644" s="6" t="s">
        <v>9</v>
      </c>
      <c r="L644" s="6" t="s">
        <v>10</v>
      </c>
      <c r="M644" s="6" t="s">
        <v>10</v>
      </c>
      <c r="N644" s="6" t="s">
        <v>44</v>
      </c>
      <c r="O644" s="6" t="s">
        <v>11</v>
      </c>
      <c r="P644" s="6" t="s">
        <v>45</v>
      </c>
      <c r="Q644" s="6" t="s">
        <v>45</v>
      </c>
      <c r="R644" s="6" t="s">
        <v>46</v>
      </c>
      <c r="S644" s="6" t="s">
        <v>13</v>
      </c>
      <c r="T644" s="6" t="s">
        <v>14</v>
      </c>
      <c r="U644" s="6" t="s">
        <v>14</v>
      </c>
      <c r="V644" s="6" t="s">
        <v>15</v>
      </c>
      <c r="W644" s="6" t="s">
        <v>15</v>
      </c>
      <c r="X644" s="6" t="s">
        <v>16</v>
      </c>
      <c r="Y644" s="6" t="s">
        <v>16</v>
      </c>
      <c r="Z644" s="6" t="s">
        <v>17</v>
      </c>
      <c r="AA644" s="6" t="s">
        <v>17</v>
      </c>
      <c r="AB644" s="6" t="s">
        <v>402</v>
      </c>
      <c r="AC644" s="6" t="s">
        <v>400</v>
      </c>
      <c r="AD644" s="7" t="s">
        <v>400</v>
      </c>
    </row>
    <row r="645" spans="1:30" s="33" customFormat="1" ht="12" customHeight="1">
      <c r="A645" s="32">
        <v>4001</v>
      </c>
      <c r="B645" s="26" t="s">
        <v>287</v>
      </c>
      <c r="C645" s="4">
        <v>819521</v>
      </c>
      <c r="D645" s="4">
        <v>716035</v>
      </c>
      <c r="E645" s="4">
        <v>510070</v>
      </c>
      <c r="F645" s="4">
        <v>524000</v>
      </c>
      <c r="G645" s="4">
        <v>612201</v>
      </c>
      <c r="H645" s="4">
        <v>524500</v>
      </c>
      <c r="I645" s="4">
        <v>373708</v>
      </c>
      <c r="J645" s="4">
        <v>509000</v>
      </c>
      <c r="K645" s="4">
        <v>746520</v>
      </c>
      <c r="L645" s="4">
        <v>455873</v>
      </c>
      <c r="M645" s="4">
        <v>809240</v>
      </c>
      <c r="N645" s="4">
        <v>515672</v>
      </c>
      <c r="O645" s="4">
        <v>551073</v>
      </c>
      <c r="P645" s="4">
        <v>418000</v>
      </c>
      <c r="Q645" s="4">
        <v>1021185</v>
      </c>
      <c r="R645" s="4">
        <v>439700</v>
      </c>
      <c r="S645" s="4">
        <v>816939</v>
      </c>
      <c r="T645" s="4">
        <v>497500</v>
      </c>
      <c r="U645" s="4">
        <v>636262</v>
      </c>
      <c r="V645" s="4">
        <v>400000</v>
      </c>
      <c r="W645" s="4">
        <v>532861</v>
      </c>
      <c r="X645" s="4">
        <v>466178</v>
      </c>
      <c r="Y645" s="4">
        <v>466178</v>
      </c>
      <c r="Z645" s="4">
        <v>566000</v>
      </c>
      <c r="AA645" s="4">
        <v>566000</v>
      </c>
      <c r="AB645" s="4">
        <v>700000</v>
      </c>
      <c r="AC645" s="21">
        <f>SUM(AB645-Z645)</f>
        <v>134000</v>
      </c>
      <c r="AD645" s="34">
        <f>SUM(AC645/Z645)</f>
        <v>0.23674911660777384</v>
      </c>
    </row>
    <row r="646" spans="1:30" s="33" customFormat="1" ht="12" customHeight="1">
      <c r="A646" s="32"/>
      <c r="B646" s="26" t="s">
        <v>288</v>
      </c>
      <c r="C646" s="4">
        <f aca="true" t="shared" si="296" ref="C646:Q646">SUM(C147+C167+C173+C178+C190+C204+C209+C222+C250+C273+C279+C291+C308+C330+C347+C356+C399+C422+C441+C463+C470+C482+C500+C506+C512+C518+C525+C531+C551+C571+C599+C625+C637+C642+C645)</f>
        <v>5781662</v>
      </c>
      <c r="D646" s="4">
        <f t="shared" si="296"/>
        <v>6610622.973</v>
      </c>
      <c r="E646" s="4">
        <f t="shared" si="296"/>
        <v>6553774</v>
      </c>
      <c r="F646" s="4">
        <f t="shared" si="296"/>
        <v>6818690.661</v>
      </c>
      <c r="G646" s="4">
        <f t="shared" si="296"/>
        <v>6736697</v>
      </c>
      <c r="H646" s="4">
        <f t="shared" si="296"/>
        <v>7059241</v>
      </c>
      <c r="I646" s="4">
        <f t="shared" si="296"/>
        <v>6940827</v>
      </c>
      <c r="J646" s="4">
        <f t="shared" si="296"/>
        <v>7340259.543999999</v>
      </c>
      <c r="K646" s="4">
        <f t="shared" si="296"/>
        <v>7269846</v>
      </c>
      <c r="L646" s="4">
        <f t="shared" si="296"/>
        <v>7564338</v>
      </c>
      <c r="M646" s="4">
        <f t="shared" si="296"/>
        <v>7729307.33</v>
      </c>
      <c r="N646" s="4">
        <f t="shared" si="296"/>
        <v>7838830.373999999</v>
      </c>
      <c r="O646" s="4">
        <f t="shared" si="296"/>
        <v>7672495</v>
      </c>
      <c r="P646" s="4">
        <f t="shared" si="296"/>
        <v>8089185.3845</v>
      </c>
      <c r="Q646" s="4">
        <f t="shared" si="296"/>
        <v>8510403</v>
      </c>
      <c r="R646" s="4">
        <f aca="true" t="shared" si="297" ref="R646:AB646">SUM(R147+R167+R173+R178+R190+R204+R209+R222+R250+R273+R279+R291+R308+R330+R336+R347+R356+R399+R422+R441+R463+R470+R482+R500+R506+R512+R518+R525+R531+R551+R571+R599+R625+R637+R642+R645)</f>
        <v>8394389.743259005</v>
      </c>
      <c r="S646" s="4">
        <f t="shared" si="297"/>
        <v>8698093.09</v>
      </c>
      <c r="T646" s="4">
        <f t="shared" si="297"/>
        <v>8804090.05672</v>
      </c>
      <c r="U646" s="4">
        <f t="shared" si="297"/>
        <v>8688846.3477</v>
      </c>
      <c r="V646" s="4">
        <f t="shared" si="297"/>
        <v>8533253.5357</v>
      </c>
      <c r="W646" s="4">
        <f t="shared" si="297"/>
        <v>8140146.3477</v>
      </c>
      <c r="X646" s="4">
        <f t="shared" si="297"/>
        <v>8539686.672200002</v>
      </c>
      <c r="Y646" s="4">
        <f t="shared" si="297"/>
        <v>8173990.3477</v>
      </c>
      <c r="Z646" s="4">
        <f t="shared" si="297"/>
        <v>8919379.461</v>
      </c>
      <c r="AA646" s="4">
        <f t="shared" si="297"/>
        <v>8759653.8215</v>
      </c>
      <c r="AB646" s="4">
        <f t="shared" si="297"/>
        <v>8865608.0035</v>
      </c>
      <c r="AC646" s="21">
        <f>SUM(AB646-Z646)</f>
        <v>-53771.45749999955</v>
      </c>
      <c r="AD646" s="34">
        <f>SUM(AC646/Z646)</f>
        <v>-0.006028609695900408</v>
      </c>
    </row>
    <row r="649" spans="1:30" ht="12" customHeight="1">
      <c r="A649" s="72">
        <v>735</v>
      </c>
      <c r="B649" s="73" t="s">
        <v>289</v>
      </c>
      <c r="C649" s="3" t="s">
        <v>1</v>
      </c>
      <c r="D649" s="6" t="s">
        <v>2</v>
      </c>
      <c r="E649" s="6" t="s">
        <v>1</v>
      </c>
      <c r="F649" s="72" t="s">
        <v>2</v>
      </c>
      <c r="G649" s="72" t="s">
        <v>1</v>
      </c>
      <c r="H649" s="72" t="s">
        <v>2</v>
      </c>
      <c r="I649" s="6" t="s">
        <v>1</v>
      </c>
      <c r="J649" s="6" t="s">
        <v>2</v>
      </c>
      <c r="K649" s="6" t="s">
        <v>1</v>
      </c>
      <c r="L649" s="6" t="s">
        <v>2</v>
      </c>
      <c r="M649" s="6" t="s">
        <v>1</v>
      </c>
      <c r="N649" s="6" t="s">
        <v>2</v>
      </c>
      <c r="O649" s="6" t="s">
        <v>1</v>
      </c>
      <c r="P649" s="6" t="s">
        <v>2</v>
      </c>
      <c r="Q649" s="6" t="s">
        <v>1</v>
      </c>
      <c r="R649" s="6" t="s">
        <v>2</v>
      </c>
      <c r="S649" s="6" t="s">
        <v>290</v>
      </c>
      <c r="T649" s="6" t="s">
        <v>2</v>
      </c>
      <c r="U649" s="6" t="s">
        <v>42</v>
      </c>
      <c r="V649" s="6" t="s">
        <v>2</v>
      </c>
      <c r="W649" s="6" t="s">
        <v>42</v>
      </c>
      <c r="X649" s="6" t="s">
        <v>2</v>
      </c>
      <c r="Y649" s="6" t="s">
        <v>1</v>
      </c>
      <c r="Z649" s="6" t="s">
        <v>2</v>
      </c>
      <c r="AA649" s="6" t="s">
        <v>43</v>
      </c>
      <c r="AB649" s="6" t="s">
        <v>2</v>
      </c>
      <c r="AC649" s="6" t="s">
        <v>3</v>
      </c>
      <c r="AD649" s="7" t="s">
        <v>4</v>
      </c>
    </row>
    <row r="650" spans="1:30" ht="12" customHeight="1">
      <c r="A650" s="72"/>
      <c r="B650" s="73"/>
      <c r="C650" s="3" t="s">
        <v>5</v>
      </c>
      <c r="D650" s="6" t="s">
        <v>6</v>
      </c>
      <c r="E650" s="6" t="s">
        <v>6</v>
      </c>
      <c r="F650" s="72" t="s">
        <v>7</v>
      </c>
      <c r="G650" s="72" t="s">
        <v>7</v>
      </c>
      <c r="H650" s="72" t="s">
        <v>8</v>
      </c>
      <c r="I650" s="6" t="s">
        <v>8</v>
      </c>
      <c r="J650" s="6" t="s">
        <v>9</v>
      </c>
      <c r="K650" s="6" t="s">
        <v>291</v>
      </c>
      <c r="L650" s="6" t="s">
        <v>292</v>
      </c>
      <c r="M650" s="6" t="s">
        <v>292</v>
      </c>
      <c r="N650" s="6" t="s">
        <v>44</v>
      </c>
      <c r="O650" s="6" t="s">
        <v>11</v>
      </c>
      <c r="P650" s="6" t="s">
        <v>45</v>
      </c>
      <c r="Q650" s="6" t="s">
        <v>45</v>
      </c>
      <c r="R650" s="6" t="s">
        <v>46</v>
      </c>
      <c r="S650" s="6" t="s">
        <v>13</v>
      </c>
      <c r="T650" s="6" t="s">
        <v>14</v>
      </c>
      <c r="U650" s="6" t="s">
        <v>14</v>
      </c>
      <c r="V650" s="6" t="s">
        <v>15</v>
      </c>
      <c r="W650" s="6" t="s">
        <v>15</v>
      </c>
      <c r="X650" s="6" t="s">
        <v>16</v>
      </c>
      <c r="Y650" s="6" t="s">
        <v>16</v>
      </c>
      <c r="Z650" s="6" t="s">
        <v>17</v>
      </c>
      <c r="AA650" s="6" t="s">
        <v>17</v>
      </c>
      <c r="AB650" s="6" t="s">
        <v>402</v>
      </c>
      <c r="AC650" s="6" t="s">
        <v>400</v>
      </c>
      <c r="AD650" s="7" t="s">
        <v>400</v>
      </c>
    </row>
    <row r="651" spans="1:102" s="76" customFormat="1" ht="12" customHeight="1">
      <c r="A651" s="74"/>
      <c r="B651" s="75" t="s">
        <v>293</v>
      </c>
      <c r="D651" s="77"/>
      <c r="F651" s="74"/>
      <c r="G651" s="74"/>
      <c r="H651" s="74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9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</row>
    <row r="652" spans="1:102" s="76" customFormat="1" ht="12" customHeight="1">
      <c r="A652" s="81" t="s">
        <v>294</v>
      </c>
      <c r="B652" s="75" t="s">
        <v>295</v>
      </c>
      <c r="D652" s="77"/>
      <c r="F652" s="74"/>
      <c r="G652" s="74"/>
      <c r="H652" s="74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>
        <v>164943</v>
      </c>
      <c r="V652" s="78">
        <v>180000</v>
      </c>
      <c r="W652" s="78">
        <v>186450</v>
      </c>
      <c r="X652" s="78">
        <v>170000</v>
      </c>
      <c r="Y652" s="78">
        <v>153908</v>
      </c>
      <c r="Z652" s="78">
        <v>170000</v>
      </c>
      <c r="AA652" s="78">
        <v>170000</v>
      </c>
      <c r="AB652" s="78">
        <v>170000</v>
      </c>
      <c r="AC652" s="16">
        <f aca="true" t="shared" si="298" ref="AC652:AC675">SUM(AB652-Z652)</f>
        <v>0</v>
      </c>
      <c r="AD652" s="31">
        <f>SUM(AC652/Z652)</f>
        <v>0</v>
      </c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</row>
    <row r="653" spans="1:102" s="102" customFormat="1" ht="12" customHeight="1">
      <c r="A653" s="74"/>
      <c r="B653" s="75" t="s">
        <v>296</v>
      </c>
      <c r="D653" s="144"/>
      <c r="F653" s="74"/>
      <c r="G653" s="74"/>
      <c r="H653" s="74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>
        <v>164943</v>
      </c>
      <c r="V653" s="78">
        <v>180000</v>
      </c>
      <c r="W653" s="78">
        <v>186450</v>
      </c>
      <c r="X653" s="78">
        <v>170000</v>
      </c>
      <c r="Y653" s="78">
        <v>153908</v>
      </c>
      <c r="Z653" s="78">
        <v>170000</v>
      </c>
      <c r="AA653" s="78">
        <v>170000</v>
      </c>
      <c r="AB653" s="78">
        <v>170000</v>
      </c>
      <c r="AC653" s="21">
        <f t="shared" si="298"/>
        <v>0</v>
      </c>
      <c r="AD653" s="34">
        <f>SUM(AC653/Z653)</f>
        <v>0</v>
      </c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  <c r="BQ653" s="145"/>
      <c r="BR653" s="145"/>
      <c r="BS653" s="145"/>
      <c r="BT653" s="145"/>
      <c r="BU653" s="145"/>
      <c r="BV653" s="145"/>
      <c r="BW653" s="145"/>
      <c r="BX653" s="145"/>
      <c r="BY653" s="145"/>
      <c r="BZ653" s="145"/>
      <c r="CA653" s="145"/>
      <c r="CB653" s="145"/>
      <c r="CC653" s="145"/>
      <c r="CD653" s="145"/>
      <c r="CE653" s="145"/>
      <c r="CF653" s="145"/>
      <c r="CG653" s="145"/>
      <c r="CH653" s="145"/>
      <c r="CI653" s="145"/>
      <c r="CJ653" s="145"/>
      <c r="CK653" s="145"/>
      <c r="CL653" s="145"/>
      <c r="CM653" s="145"/>
      <c r="CN653" s="145"/>
      <c r="CO653" s="145"/>
      <c r="CP653" s="145"/>
      <c r="CQ653" s="145"/>
      <c r="CR653" s="145"/>
      <c r="CS653" s="145"/>
      <c r="CT653" s="145"/>
      <c r="CU653" s="145"/>
      <c r="CV653" s="145"/>
      <c r="CW653" s="145"/>
      <c r="CX653" s="145"/>
    </row>
    <row r="654" spans="1:102" s="76" customFormat="1" ht="12" customHeight="1">
      <c r="A654" s="74"/>
      <c r="B654" s="75"/>
      <c r="D654" s="77"/>
      <c r="F654" s="74"/>
      <c r="G654" s="74"/>
      <c r="H654" s="74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16"/>
      <c r="AD654" s="31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</row>
    <row r="655" spans="1:102" s="76" customFormat="1" ht="12" customHeight="1">
      <c r="A655" s="74"/>
      <c r="B655" s="75" t="s">
        <v>297</v>
      </c>
      <c r="D655" s="77"/>
      <c r="F655" s="74"/>
      <c r="G655" s="74"/>
      <c r="H655" s="74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16"/>
      <c r="AD655" s="31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  <c r="CX655" s="80"/>
    </row>
    <row r="656" spans="1:102" s="84" customFormat="1" ht="12" customHeight="1">
      <c r="A656" s="25">
        <v>1002</v>
      </c>
      <c r="B656" s="26" t="s">
        <v>93</v>
      </c>
      <c r="C656" s="27"/>
      <c r="D656" s="28"/>
      <c r="E656" s="27"/>
      <c r="F656" s="61">
        <v>45469</v>
      </c>
      <c r="G656" s="61">
        <v>57661</v>
      </c>
      <c r="H656" s="61">
        <v>65000</v>
      </c>
      <c r="I656" s="61">
        <v>65000</v>
      </c>
      <c r="J656" s="61">
        <v>67000</v>
      </c>
      <c r="K656" s="61">
        <v>51749</v>
      </c>
      <c r="L656" s="61">
        <v>75000</v>
      </c>
      <c r="M656" s="82">
        <v>68282</v>
      </c>
      <c r="N656" s="83">
        <v>77250</v>
      </c>
      <c r="O656" s="83">
        <v>71996</v>
      </c>
      <c r="P656" s="83">
        <v>79500</v>
      </c>
      <c r="Q656" s="83">
        <v>62177</v>
      </c>
      <c r="R656" s="83">
        <v>89000</v>
      </c>
      <c r="S656" s="83">
        <v>110600</v>
      </c>
      <c r="T656" s="83">
        <v>110600</v>
      </c>
      <c r="U656" s="83">
        <v>110600</v>
      </c>
      <c r="V656" s="83">
        <v>81600</v>
      </c>
      <c r="W656" s="83">
        <v>73648</v>
      </c>
      <c r="X656" s="83">
        <v>81600</v>
      </c>
      <c r="Y656" s="83">
        <v>63552</v>
      </c>
      <c r="Z656" s="39">
        <v>83250</v>
      </c>
      <c r="AA656" s="39">
        <v>83250</v>
      </c>
      <c r="AB656" s="39">
        <v>158800</v>
      </c>
      <c r="AC656" s="16">
        <f t="shared" si="298"/>
        <v>75550</v>
      </c>
      <c r="AD656" s="31">
        <f aca="true" t="shared" si="299" ref="AD656:AD675">SUM(AC656/Z656)</f>
        <v>0.9075075075075075</v>
      </c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</row>
    <row r="657" spans="1:30" ht="12" customHeight="1">
      <c r="A657" s="25">
        <v>1020</v>
      </c>
      <c r="B657" s="26" t="s">
        <v>95</v>
      </c>
      <c r="F657" s="61">
        <v>3478</v>
      </c>
      <c r="G657" s="61">
        <v>170</v>
      </c>
      <c r="H657" s="61">
        <v>4972</v>
      </c>
      <c r="I657" s="61">
        <v>4972</v>
      </c>
      <c r="J657" s="61">
        <v>5126</v>
      </c>
      <c r="K657" s="61">
        <v>362</v>
      </c>
      <c r="L657" s="61">
        <v>5890</v>
      </c>
      <c r="M657" s="82">
        <v>1361</v>
      </c>
      <c r="N657" s="83">
        <v>6082</v>
      </c>
      <c r="O657" s="83">
        <v>2551</v>
      </c>
      <c r="P657" s="83">
        <v>6000</v>
      </c>
      <c r="Q657" s="83">
        <v>3035</v>
      </c>
      <c r="R657" s="83">
        <v>6800</v>
      </c>
      <c r="S657" s="83">
        <v>6800</v>
      </c>
      <c r="T657" s="83">
        <v>6800</v>
      </c>
      <c r="U657" s="83">
        <v>6800</v>
      </c>
      <c r="V657" s="83">
        <v>6800</v>
      </c>
      <c r="W657" s="83">
        <v>5204</v>
      </c>
      <c r="X657" s="83">
        <v>6800</v>
      </c>
      <c r="Y657" s="83">
        <v>6800</v>
      </c>
      <c r="Z657" s="39">
        <v>6800</v>
      </c>
      <c r="AA657" s="39">
        <v>6800</v>
      </c>
      <c r="AB657" s="39">
        <v>12150</v>
      </c>
      <c r="AC657" s="16">
        <f t="shared" si="298"/>
        <v>5350</v>
      </c>
      <c r="AD657" s="31">
        <f t="shared" si="299"/>
        <v>0.7867647058823529</v>
      </c>
    </row>
    <row r="658" spans="1:30" s="33" customFormat="1" ht="12" customHeight="1">
      <c r="A658" s="32"/>
      <c r="B658" s="26" t="s">
        <v>298</v>
      </c>
      <c r="C658" s="5"/>
      <c r="D658" s="4"/>
      <c r="E658" s="5"/>
      <c r="F658" s="85">
        <f aca="true" t="shared" si="300" ref="F658:N658">SUM(F656:F657)</f>
        <v>48947</v>
      </c>
      <c r="G658" s="85">
        <f t="shared" si="300"/>
        <v>57831</v>
      </c>
      <c r="H658" s="85">
        <f t="shared" si="300"/>
        <v>69972</v>
      </c>
      <c r="I658" s="85">
        <f t="shared" si="300"/>
        <v>69972</v>
      </c>
      <c r="J658" s="85">
        <f t="shared" si="300"/>
        <v>72126</v>
      </c>
      <c r="K658" s="85">
        <f t="shared" si="300"/>
        <v>52111</v>
      </c>
      <c r="L658" s="85">
        <f t="shared" si="300"/>
        <v>80890</v>
      </c>
      <c r="M658" s="85">
        <f t="shared" si="300"/>
        <v>69643</v>
      </c>
      <c r="N658" s="85">
        <f t="shared" si="300"/>
        <v>83332</v>
      </c>
      <c r="O658" s="85">
        <f aca="true" t="shared" si="301" ref="O658:V658">SUM(O656:O657)</f>
        <v>74547</v>
      </c>
      <c r="P658" s="85">
        <f t="shared" si="301"/>
        <v>85500</v>
      </c>
      <c r="Q658" s="85">
        <f t="shared" si="301"/>
        <v>65212</v>
      </c>
      <c r="R658" s="85">
        <f t="shared" si="301"/>
        <v>95800</v>
      </c>
      <c r="S658" s="85">
        <f t="shared" si="301"/>
        <v>117400</v>
      </c>
      <c r="T658" s="85">
        <f t="shared" si="301"/>
        <v>117400</v>
      </c>
      <c r="U658" s="85">
        <f t="shared" si="301"/>
        <v>117400</v>
      </c>
      <c r="V658" s="85">
        <f t="shared" si="301"/>
        <v>88400</v>
      </c>
      <c r="W658" s="85">
        <f>SUM(W656:W657)</f>
        <v>78852</v>
      </c>
      <c r="X658" s="85">
        <f>SUM(X656:X657)</f>
        <v>88400</v>
      </c>
      <c r="Y658" s="85">
        <f>SUM(Y656:Y657)</f>
        <v>70352</v>
      </c>
      <c r="Z658" s="40">
        <v>90050</v>
      </c>
      <c r="AA658" s="40">
        <v>90050</v>
      </c>
      <c r="AB658" s="40">
        <f>SUM(AB656:AB657)</f>
        <v>170950</v>
      </c>
      <c r="AC658" s="21">
        <f t="shared" si="298"/>
        <v>80900</v>
      </c>
      <c r="AD658" s="34">
        <f t="shared" si="299"/>
        <v>0.8983897834536368</v>
      </c>
    </row>
    <row r="659" spans="6:30" ht="12" customHeight="1">
      <c r="F659" s="61"/>
      <c r="G659" s="61"/>
      <c r="H659" s="61"/>
      <c r="I659" s="61"/>
      <c r="J659" s="61"/>
      <c r="K659" s="61"/>
      <c r="L659" s="61"/>
      <c r="M659" s="82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AC659" s="16">
        <f t="shared" si="298"/>
        <v>0</v>
      </c>
      <c r="AD659" s="31"/>
    </row>
    <row r="660" spans="1:30" ht="12" customHeight="1">
      <c r="A660" s="25">
        <v>2000</v>
      </c>
      <c r="B660" s="26" t="s">
        <v>299</v>
      </c>
      <c r="F660" s="61">
        <v>300</v>
      </c>
      <c r="G660" s="61">
        <v>303</v>
      </c>
      <c r="H660" s="61">
        <v>600</v>
      </c>
      <c r="I660" s="61">
        <v>400</v>
      </c>
      <c r="J660" s="61">
        <v>400</v>
      </c>
      <c r="K660" s="61">
        <v>311</v>
      </c>
      <c r="L660" s="61">
        <v>400</v>
      </c>
      <c r="M660" s="82">
        <v>353</v>
      </c>
      <c r="N660" s="83">
        <v>400</v>
      </c>
      <c r="O660" s="83">
        <v>356</v>
      </c>
      <c r="P660" s="83">
        <v>400</v>
      </c>
      <c r="Q660" s="83">
        <v>326</v>
      </c>
      <c r="R660" s="83">
        <v>450</v>
      </c>
      <c r="S660" s="83">
        <v>550</v>
      </c>
      <c r="T660" s="83">
        <v>550</v>
      </c>
      <c r="U660" s="83">
        <v>550</v>
      </c>
      <c r="V660" s="83">
        <v>650</v>
      </c>
      <c r="W660" s="83">
        <v>615</v>
      </c>
      <c r="X660" s="83">
        <v>650</v>
      </c>
      <c r="Y660" s="83">
        <v>791</v>
      </c>
      <c r="Z660" s="27">
        <v>650</v>
      </c>
      <c r="AA660" s="27">
        <v>650</v>
      </c>
      <c r="AB660" s="27">
        <v>650</v>
      </c>
      <c r="AC660" s="16">
        <f t="shared" si="298"/>
        <v>0</v>
      </c>
      <c r="AD660" s="31">
        <f t="shared" si="299"/>
        <v>0</v>
      </c>
    </row>
    <row r="661" spans="1:30" ht="12" customHeight="1">
      <c r="A661" s="25">
        <v>2007</v>
      </c>
      <c r="B661" s="26" t="s">
        <v>151</v>
      </c>
      <c r="F661" s="61">
        <v>1200</v>
      </c>
      <c r="G661" s="61">
        <v>1104</v>
      </c>
      <c r="H661" s="61">
        <v>1500</v>
      </c>
      <c r="I661" s="61">
        <v>1500</v>
      </c>
      <c r="J661" s="61">
        <v>1800</v>
      </c>
      <c r="K661" s="61">
        <v>878</v>
      </c>
      <c r="L661" s="61">
        <v>1800</v>
      </c>
      <c r="M661" s="82">
        <v>1116</v>
      </c>
      <c r="N661" s="83">
        <v>1800</v>
      </c>
      <c r="O661" s="83">
        <v>1146</v>
      </c>
      <c r="P661" s="83">
        <v>2100</v>
      </c>
      <c r="Q661" s="83">
        <v>1243</v>
      </c>
      <c r="R661" s="83">
        <v>2100</v>
      </c>
      <c r="S661" s="83">
        <v>2500</v>
      </c>
      <c r="T661" s="83">
        <v>2500</v>
      </c>
      <c r="U661" s="83">
        <v>2500</v>
      </c>
      <c r="V661" s="83">
        <v>2700</v>
      </c>
      <c r="W661" s="83">
        <v>1733</v>
      </c>
      <c r="X661" s="83">
        <v>2700</v>
      </c>
      <c r="Y661" s="83">
        <v>1667</v>
      </c>
      <c r="Z661" s="39">
        <v>2700</v>
      </c>
      <c r="AA661" s="39">
        <v>2700</v>
      </c>
      <c r="AB661" s="39">
        <v>2700</v>
      </c>
      <c r="AC661" s="16">
        <f t="shared" si="298"/>
        <v>0</v>
      </c>
      <c r="AD661" s="31">
        <f t="shared" si="299"/>
        <v>0</v>
      </c>
    </row>
    <row r="662" spans="1:30" ht="12" customHeight="1">
      <c r="A662" s="25">
        <v>2008</v>
      </c>
      <c r="B662" s="26" t="s">
        <v>105</v>
      </c>
      <c r="F662" s="61">
        <v>5000</v>
      </c>
      <c r="G662" s="61">
        <v>6112</v>
      </c>
      <c r="H662" s="61">
        <v>6000</v>
      </c>
      <c r="I662" s="61">
        <v>6000</v>
      </c>
      <c r="J662" s="61">
        <v>6500</v>
      </c>
      <c r="K662" s="61">
        <v>2318</v>
      </c>
      <c r="L662" s="61">
        <v>7000</v>
      </c>
      <c r="M662" s="82">
        <v>2562</v>
      </c>
      <c r="N662" s="83">
        <v>7000</v>
      </c>
      <c r="O662" s="83">
        <v>4951</v>
      </c>
      <c r="P662" s="83">
        <v>7000</v>
      </c>
      <c r="Q662" s="83">
        <v>2081</v>
      </c>
      <c r="R662" s="83">
        <v>6000</v>
      </c>
      <c r="S662" s="83">
        <v>7000</v>
      </c>
      <c r="T662" s="83">
        <v>7000</v>
      </c>
      <c r="U662" s="83">
        <v>7000</v>
      </c>
      <c r="V662" s="83">
        <v>8000</v>
      </c>
      <c r="W662" s="83">
        <v>5420</v>
      </c>
      <c r="X662" s="83">
        <v>8000</v>
      </c>
      <c r="Y662" s="83">
        <v>6820</v>
      </c>
      <c r="Z662" s="39">
        <v>8000</v>
      </c>
      <c r="AA662" s="39">
        <v>8000</v>
      </c>
      <c r="AB662" s="39">
        <v>8000</v>
      </c>
      <c r="AC662" s="16">
        <f t="shared" si="298"/>
        <v>0</v>
      </c>
      <c r="AD662" s="31">
        <f t="shared" si="299"/>
        <v>0</v>
      </c>
    </row>
    <row r="663" spans="1:30" ht="12" customHeight="1">
      <c r="A663" s="25">
        <v>2010</v>
      </c>
      <c r="B663" s="26" t="s">
        <v>106</v>
      </c>
      <c r="F663" s="61">
        <v>0</v>
      </c>
      <c r="G663" s="61">
        <v>10963</v>
      </c>
      <c r="H663" s="61">
        <v>12000</v>
      </c>
      <c r="I663" s="61">
        <v>12000</v>
      </c>
      <c r="J663" s="61">
        <v>12000</v>
      </c>
      <c r="K663" s="61">
        <v>20632</v>
      </c>
      <c r="L663" s="61">
        <v>18000</v>
      </c>
      <c r="M663" s="82">
        <v>21162</v>
      </c>
      <c r="N663" s="83">
        <v>21000</v>
      </c>
      <c r="O663" s="83">
        <v>22129</v>
      </c>
      <c r="P663" s="83">
        <v>24000</v>
      </c>
      <c r="Q663" s="83">
        <v>16213</v>
      </c>
      <c r="R663" s="83">
        <v>25000</v>
      </c>
      <c r="S663" s="83">
        <v>25000</v>
      </c>
      <c r="T663" s="83">
        <v>25000</v>
      </c>
      <c r="U663" s="83">
        <v>25000</v>
      </c>
      <c r="V663" s="83">
        <v>26000</v>
      </c>
      <c r="W663" s="83">
        <v>22959</v>
      </c>
      <c r="X663" s="83">
        <v>26000</v>
      </c>
      <c r="Y663" s="83">
        <v>15428</v>
      </c>
      <c r="Z663" s="39">
        <v>25000</v>
      </c>
      <c r="AA663" s="39">
        <v>25000</v>
      </c>
      <c r="AB663" s="39">
        <v>25000</v>
      </c>
      <c r="AC663" s="16">
        <f t="shared" si="298"/>
        <v>0</v>
      </c>
      <c r="AD663" s="31">
        <f t="shared" si="299"/>
        <v>0</v>
      </c>
    </row>
    <row r="664" spans="1:30" ht="12" customHeight="1">
      <c r="A664" s="25">
        <v>2032</v>
      </c>
      <c r="B664" s="26" t="s">
        <v>195</v>
      </c>
      <c r="F664" s="61">
        <v>6000</v>
      </c>
      <c r="G664" s="61">
        <v>6872</v>
      </c>
      <c r="H664" s="61">
        <v>6500</v>
      </c>
      <c r="I664" s="61">
        <v>6000</v>
      </c>
      <c r="J664" s="61">
        <v>6000</v>
      </c>
      <c r="K664" s="61">
        <v>1914</v>
      </c>
      <c r="L664" s="61">
        <v>5000</v>
      </c>
      <c r="M664" s="82">
        <v>1335</v>
      </c>
      <c r="N664" s="83">
        <v>4500</v>
      </c>
      <c r="O664" s="83">
        <v>2116</v>
      </c>
      <c r="P664" s="83">
        <v>3000</v>
      </c>
      <c r="Q664" s="83">
        <v>2878</v>
      </c>
      <c r="R664" s="83">
        <v>4000</v>
      </c>
      <c r="S664" s="83">
        <v>4000</v>
      </c>
      <c r="T664" s="83">
        <v>4000</v>
      </c>
      <c r="U664" s="83">
        <v>4000</v>
      </c>
      <c r="V664" s="83">
        <v>4500</v>
      </c>
      <c r="W664" s="83">
        <v>3355</v>
      </c>
      <c r="X664" s="83">
        <v>4500</v>
      </c>
      <c r="Y664" s="83">
        <v>3162</v>
      </c>
      <c r="Z664" s="39">
        <v>4500</v>
      </c>
      <c r="AA664" s="39">
        <v>4500</v>
      </c>
      <c r="AB664" s="39">
        <v>4500</v>
      </c>
      <c r="AC664" s="16">
        <f t="shared" si="298"/>
        <v>0</v>
      </c>
      <c r="AD664" s="31">
        <f t="shared" si="299"/>
        <v>0</v>
      </c>
    </row>
    <row r="665" spans="1:30" ht="12" customHeight="1">
      <c r="A665" s="25">
        <v>2033</v>
      </c>
      <c r="B665" s="26" t="s">
        <v>196</v>
      </c>
      <c r="F665" s="61">
        <v>9500</v>
      </c>
      <c r="G665" s="61">
        <v>8075</v>
      </c>
      <c r="H665" s="61">
        <v>10000</v>
      </c>
      <c r="I665" s="61">
        <v>9000</v>
      </c>
      <c r="J665" s="61">
        <v>9000</v>
      </c>
      <c r="K665" s="61">
        <v>7724</v>
      </c>
      <c r="L665" s="61">
        <v>9000</v>
      </c>
      <c r="M665" s="82">
        <v>7968</v>
      </c>
      <c r="N665" s="83">
        <v>9000</v>
      </c>
      <c r="O665" s="83">
        <v>3939</v>
      </c>
      <c r="P665" s="83">
        <v>6000</v>
      </c>
      <c r="Q665" s="83">
        <v>5224</v>
      </c>
      <c r="R665" s="83">
        <v>7300</v>
      </c>
      <c r="S665" s="83">
        <v>9000</v>
      </c>
      <c r="T665" s="83">
        <v>9000</v>
      </c>
      <c r="U665" s="83">
        <v>9000</v>
      </c>
      <c r="V665" s="83">
        <v>7300</v>
      </c>
      <c r="W665" s="83">
        <v>5232</v>
      </c>
      <c r="X665" s="83">
        <v>7300</v>
      </c>
      <c r="Y665" s="83">
        <v>7035</v>
      </c>
      <c r="Z665" s="39">
        <v>7300</v>
      </c>
      <c r="AA665" s="39">
        <v>7300</v>
      </c>
      <c r="AB665" s="39">
        <v>7300</v>
      </c>
      <c r="AC665" s="16">
        <f t="shared" si="298"/>
        <v>0</v>
      </c>
      <c r="AD665" s="31">
        <f t="shared" si="299"/>
        <v>0</v>
      </c>
    </row>
    <row r="666" spans="1:30" ht="12" customHeight="1">
      <c r="A666" s="25">
        <v>2034</v>
      </c>
      <c r="B666" s="26" t="s">
        <v>112</v>
      </c>
      <c r="F666" s="61">
        <v>8800</v>
      </c>
      <c r="G666" s="61">
        <v>6891</v>
      </c>
      <c r="H666" s="61">
        <v>8800</v>
      </c>
      <c r="I666" s="61">
        <v>7000</v>
      </c>
      <c r="J666" s="61">
        <v>8000</v>
      </c>
      <c r="K666" s="61">
        <v>7763</v>
      </c>
      <c r="L666" s="61">
        <v>8000</v>
      </c>
      <c r="M666" s="82">
        <v>7284</v>
      </c>
      <c r="N666" s="83">
        <v>8000</v>
      </c>
      <c r="O666" s="83">
        <v>8547</v>
      </c>
      <c r="P666" s="83">
        <v>9000</v>
      </c>
      <c r="Q666" s="83">
        <v>9732</v>
      </c>
      <c r="R666" s="83">
        <v>9000</v>
      </c>
      <c r="S666" s="83">
        <v>9000</v>
      </c>
      <c r="T666" s="83">
        <v>9000</v>
      </c>
      <c r="U666" s="83">
        <v>9000</v>
      </c>
      <c r="V666" s="83">
        <v>9000</v>
      </c>
      <c r="W666" s="83">
        <v>5004</v>
      </c>
      <c r="X666" s="83">
        <v>9000</v>
      </c>
      <c r="Y666" s="83">
        <v>7762</v>
      </c>
      <c r="Z666" s="39">
        <v>9000</v>
      </c>
      <c r="AA666" s="39">
        <v>9000</v>
      </c>
      <c r="AB666" s="39">
        <v>9000</v>
      </c>
      <c r="AC666" s="16">
        <f t="shared" si="298"/>
        <v>0</v>
      </c>
      <c r="AD666" s="31">
        <f t="shared" si="299"/>
        <v>0</v>
      </c>
    </row>
    <row r="667" spans="1:30" ht="12" customHeight="1">
      <c r="A667" s="25">
        <v>2071</v>
      </c>
      <c r="B667" s="26" t="s">
        <v>119</v>
      </c>
      <c r="F667" s="61">
        <v>2500</v>
      </c>
      <c r="G667" s="61">
        <v>302</v>
      </c>
      <c r="H667" s="61">
        <v>2000</v>
      </c>
      <c r="I667" s="61">
        <v>1800</v>
      </c>
      <c r="J667" s="61">
        <v>2000</v>
      </c>
      <c r="K667" s="61">
        <v>1556</v>
      </c>
      <c r="L667" s="61">
        <v>2000</v>
      </c>
      <c r="M667" s="82">
        <v>410</v>
      </c>
      <c r="N667" s="83">
        <v>1800</v>
      </c>
      <c r="O667" s="83">
        <v>1941</v>
      </c>
      <c r="P667" s="83">
        <v>1500</v>
      </c>
      <c r="Q667" s="83">
        <v>928</v>
      </c>
      <c r="R667" s="83">
        <v>1800</v>
      </c>
      <c r="S667" s="83">
        <v>2000</v>
      </c>
      <c r="T667" s="83">
        <v>2000</v>
      </c>
      <c r="U667" s="83">
        <v>2000</v>
      </c>
      <c r="V667" s="83">
        <v>2500</v>
      </c>
      <c r="W667" s="83">
        <v>0</v>
      </c>
      <c r="X667" s="83">
        <v>2500</v>
      </c>
      <c r="Y667" s="83">
        <v>450</v>
      </c>
      <c r="Z667" s="39">
        <v>2500</v>
      </c>
      <c r="AA667" s="39">
        <v>2500</v>
      </c>
      <c r="AB667" s="39">
        <v>2500</v>
      </c>
      <c r="AC667" s="16">
        <f t="shared" si="298"/>
        <v>0</v>
      </c>
      <c r="AD667" s="31">
        <f t="shared" si="299"/>
        <v>0</v>
      </c>
    </row>
    <row r="668" spans="1:30" ht="12" customHeight="1">
      <c r="A668" s="25">
        <v>3022</v>
      </c>
      <c r="B668" s="26" t="s">
        <v>300</v>
      </c>
      <c r="F668" s="61">
        <v>1200</v>
      </c>
      <c r="G668" s="61">
        <v>940</v>
      </c>
      <c r="H668" s="61">
        <v>1200</v>
      </c>
      <c r="I668" s="61">
        <v>1200</v>
      </c>
      <c r="J668" s="61">
        <v>1200</v>
      </c>
      <c r="K668" s="61">
        <v>1067</v>
      </c>
      <c r="L668" s="61">
        <v>1200</v>
      </c>
      <c r="M668" s="82">
        <v>1665</v>
      </c>
      <c r="N668" s="83">
        <v>1600</v>
      </c>
      <c r="O668" s="83">
        <v>1613</v>
      </c>
      <c r="P668" s="83">
        <v>1800</v>
      </c>
      <c r="Q668" s="83">
        <v>1801</v>
      </c>
      <c r="R668" s="83">
        <v>1800</v>
      </c>
      <c r="S668" s="83">
        <v>2600</v>
      </c>
      <c r="T668" s="83">
        <v>2600</v>
      </c>
      <c r="U668" s="83">
        <v>2600</v>
      </c>
      <c r="V668" s="83">
        <v>3500</v>
      </c>
      <c r="W668" s="83">
        <v>1447</v>
      </c>
      <c r="X668" s="83">
        <v>3500</v>
      </c>
      <c r="Y668" s="83">
        <v>1254</v>
      </c>
      <c r="Z668" s="39">
        <v>3790</v>
      </c>
      <c r="AA668" s="39">
        <v>3790</v>
      </c>
      <c r="AB668" s="39">
        <v>3800</v>
      </c>
      <c r="AC668" s="16">
        <f t="shared" si="298"/>
        <v>10</v>
      </c>
      <c r="AD668" s="31">
        <f t="shared" si="299"/>
        <v>0.002638522427440633</v>
      </c>
    </row>
    <row r="669" spans="1:30" ht="12" customHeight="1">
      <c r="A669" s="25">
        <v>3004</v>
      </c>
      <c r="B669" s="26" t="s">
        <v>111</v>
      </c>
      <c r="F669" s="61">
        <v>1500</v>
      </c>
      <c r="G669" s="61">
        <v>0</v>
      </c>
      <c r="H669" s="61">
        <v>10000</v>
      </c>
      <c r="I669" s="61">
        <v>10000</v>
      </c>
      <c r="J669" s="61">
        <v>4000</v>
      </c>
      <c r="K669" s="61">
        <v>279</v>
      </c>
      <c r="L669" s="61">
        <v>4000</v>
      </c>
      <c r="M669" s="82">
        <v>336</v>
      </c>
      <c r="N669" s="83">
        <v>4000</v>
      </c>
      <c r="O669" s="83">
        <v>976</v>
      </c>
      <c r="P669" s="83">
        <v>2000</v>
      </c>
      <c r="Q669" s="83">
        <v>138</v>
      </c>
      <c r="R669" s="83">
        <v>2000</v>
      </c>
      <c r="S669" s="83">
        <v>4500</v>
      </c>
      <c r="T669" s="83">
        <v>4500</v>
      </c>
      <c r="U669" s="83">
        <v>4500</v>
      </c>
      <c r="V669" s="83">
        <v>4500</v>
      </c>
      <c r="W669" s="83">
        <v>5866</v>
      </c>
      <c r="X669" s="83">
        <v>4500</v>
      </c>
      <c r="Y669" s="83">
        <v>2336</v>
      </c>
      <c r="Z669" s="39">
        <v>4500</v>
      </c>
      <c r="AA669" s="39">
        <v>4500</v>
      </c>
      <c r="AB669" s="39">
        <v>4500</v>
      </c>
      <c r="AC669" s="16">
        <f t="shared" si="298"/>
        <v>0</v>
      </c>
      <c r="AD669" s="31">
        <f t="shared" si="299"/>
        <v>0</v>
      </c>
    </row>
    <row r="670" spans="1:30" ht="12" customHeight="1">
      <c r="A670" s="25">
        <v>3005</v>
      </c>
      <c r="B670" s="26" t="s">
        <v>200</v>
      </c>
      <c r="F670" s="61">
        <v>7300</v>
      </c>
      <c r="G670" s="61">
        <v>5112</v>
      </c>
      <c r="H670" s="61">
        <v>7300</v>
      </c>
      <c r="I670" s="61">
        <v>7000</v>
      </c>
      <c r="J670" s="61">
        <v>7000</v>
      </c>
      <c r="K670" s="61">
        <v>7279</v>
      </c>
      <c r="L670" s="61">
        <v>6500</v>
      </c>
      <c r="M670" s="82">
        <v>3219</v>
      </c>
      <c r="N670" s="83">
        <v>6000</v>
      </c>
      <c r="O670" s="83">
        <v>7142</v>
      </c>
      <c r="P670" s="83">
        <v>10000</v>
      </c>
      <c r="Q670" s="83">
        <v>9878</v>
      </c>
      <c r="R670" s="83">
        <v>62250</v>
      </c>
      <c r="S670" s="83">
        <v>13400</v>
      </c>
      <c r="T670" s="83">
        <v>13400</v>
      </c>
      <c r="U670" s="83">
        <v>13400</v>
      </c>
      <c r="V670" s="83">
        <v>15000</v>
      </c>
      <c r="W670" s="83">
        <v>10996</v>
      </c>
      <c r="X670" s="83">
        <v>15000</v>
      </c>
      <c r="Y670" s="83">
        <v>14739</v>
      </c>
      <c r="Z670" s="39">
        <v>15000</v>
      </c>
      <c r="AA670" s="39">
        <v>15000</v>
      </c>
      <c r="AB670" s="39">
        <v>15000</v>
      </c>
      <c r="AC670" s="16">
        <f t="shared" si="298"/>
        <v>0</v>
      </c>
      <c r="AD670" s="31">
        <f t="shared" si="299"/>
        <v>0</v>
      </c>
    </row>
    <row r="671" spans="1:30" ht="12" customHeight="1">
      <c r="A671" s="25">
        <v>3006</v>
      </c>
      <c r="B671" s="26" t="s">
        <v>148</v>
      </c>
      <c r="F671" s="61">
        <v>2700</v>
      </c>
      <c r="G671" s="61">
        <v>2583</v>
      </c>
      <c r="H671" s="61">
        <v>2700</v>
      </c>
      <c r="I671" s="61">
        <v>2700</v>
      </c>
      <c r="J671" s="61">
        <v>3000</v>
      </c>
      <c r="K671" s="61">
        <v>1917</v>
      </c>
      <c r="L671" s="61">
        <v>3500</v>
      </c>
      <c r="M671" s="82">
        <v>2942</v>
      </c>
      <c r="N671" s="83">
        <v>3500</v>
      </c>
      <c r="O671" s="83">
        <v>1524</v>
      </c>
      <c r="P671" s="83">
        <v>3500</v>
      </c>
      <c r="Q671" s="83">
        <v>1652</v>
      </c>
      <c r="R671" s="83">
        <v>3500</v>
      </c>
      <c r="S671" s="83">
        <v>3500</v>
      </c>
      <c r="T671" s="83">
        <v>3500</v>
      </c>
      <c r="U671" s="83">
        <v>3500</v>
      </c>
      <c r="V671" s="83">
        <v>2500</v>
      </c>
      <c r="W671" s="83">
        <v>2277</v>
      </c>
      <c r="X671" s="83">
        <v>2500</v>
      </c>
      <c r="Y671" s="83">
        <v>2249</v>
      </c>
      <c r="Z671" s="39">
        <v>2500</v>
      </c>
      <c r="AA671" s="39">
        <v>2500</v>
      </c>
      <c r="AB671" s="39">
        <v>2500</v>
      </c>
      <c r="AC671" s="16">
        <f t="shared" si="298"/>
        <v>0</v>
      </c>
      <c r="AD671" s="31">
        <f t="shared" si="299"/>
        <v>0</v>
      </c>
    </row>
    <row r="672" spans="1:30" ht="12" customHeight="1">
      <c r="A672" s="25">
        <v>4001</v>
      </c>
      <c r="B672" s="26" t="s">
        <v>126</v>
      </c>
      <c r="F672" s="61"/>
      <c r="G672" s="61"/>
      <c r="H672" s="61"/>
      <c r="I672" s="61"/>
      <c r="J672" s="61"/>
      <c r="K672" s="61"/>
      <c r="L672" s="61"/>
      <c r="M672" s="82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>
        <v>160000</v>
      </c>
      <c r="Y672" s="83">
        <v>0</v>
      </c>
      <c r="AC672" s="16"/>
      <c r="AD672" s="31"/>
    </row>
    <row r="673" spans="1:30" ht="12" customHeight="1">
      <c r="A673" s="25">
        <v>6010</v>
      </c>
      <c r="B673" s="26" t="s">
        <v>301</v>
      </c>
      <c r="F673" s="61"/>
      <c r="G673" s="61"/>
      <c r="H673" s="61">
        <v>2078</v>
      </c>
      <c r="I673" s="61">
        <v>2078</v>
      </c>
      <c r="J673" s="61">
        <v>2078</v>
      </c>
      <c r="K673" s="61">
        <v>2078</v>
      </c>
      <c r="L673" s="61">
        <v>0</v>
      </c>
      <c r="M673" s="82">
        <v>3287</v>
      </c>
      <c r="N673" s="82"/>
      <c r="O673" s="83">
        <v>2279</v>
      </c>
      <c r="P673" s="83">
        <v>2337</v>
      </c>
      <c r="Q673" s="83">
        <v>2337</v>
      </c>
      <c r="R673" s="83">
        <v>2337</v>
      </c>
      <c r="S673" s="83">
        <v>2337</v>
      </c>
      <c r="T673" s="83">
        <v>2337</v>
      </c>
      <c r="U673" s="83">
        <v>2337</v>
      </c>
      <c r="V673" s="83">
        <v>5236</v>
      </c>
      <c r="W673" s="83">
        <v>5236</v>
      </c>
      <c r="X673" s="83">
        <v>5236</v>
      </c>
      <c r="Y673" s="38">
        <v>5236</v>
      </c>
      <c r="Z673" s="38">
        <v>5256</v>
      </c>
      <c r="AA673" s="38">
        <v>5256</v>
      </c>
      <c r="AB673" s="38">
        <v>7500</v>
      </c>
      <c r="AC673" s="16">
        <f t="shared" si="298"/>
        <v>2244</v>
      </c>
      <c r="AD673" s="31">
        <f t="shared" si="299"/>
        <v>0.4269406392694064</v>
      </c>
    </row>
    <row r="674" spans="1:30" s="33" customFormat="1" ht="12" customHeight="1">
      <c r="A674" s="32"/>
      <c r="B674" s="26" t="s">
        <v>141</v>
      </c>
      <c r="C674" s="5"/>
      <c r="D674" s="4"/>
      <c r="E674" s="5"/>
      <c r="F674" s="85">
        <f aca="true" t="shared" si="302" ref="F674:Y674">SUM(F660:F673)</f>
        <v>46000</v>
      </c>
      <c r="G674" s="85">
        <f t="shared" si="302"/>
        <v>49257</v>
      </c>
      <c r="H674" s="85">
        <f t="shared" si="302"/>
        <v>70678</v>
      </c>
      <c r="I674" s="85">
        <f t="shared" si="302"/>
        <v>66678</v>
      </c>
      <c r="J674" s="85">
        <f t="shared" si="302"/>
        <v>62978</v>
      </c>
      <c r="K674" s="85">
        <f t="shared" si="302"/>
        <v>55716</v>
      </c>
      <c r="L674" s="85">
        <f t="shared" si="302"/>
        <v>66400</v>
      </c>
      <c r="M674" s="85">
        <f t="shared" si="302"/>
        <v>53639</v>
      </c>
      <c r="N674" s="85">
        <f t="shared" si="302"/>
        <v>68600</v>
      </c>
      <c r="O674" s="86">
        <f t="shared" si="302"/>
        <v>58659</v>
      </c>
      <c r="P674" s="86">
        <f t="shared" si="302"/>
        <v>72637</v>
      </c>
      <c r="Q674" s="86">
        <f t="shared" si="302"/>
        <v>54431</v>
      </c>
      <c r="R674" s="86">
        <f t="shared" si="302"/>
        <v>127537</v>
      </c>
      <c r="S674" s="86">
        <f t="shared" si="302"/>
        <v>85387</v>
      </c>
      <c r="T674" s="86">
        <f t="shared" si="302"/>
        <v>85387</v>
      </c>
      <c r="U674" s="86">
        <f t="shared" si="302"/>
        <v>85387</v>
      </c>
      <c r="V674" s="86">
        <f t="shared" si="302"/>
        <v>91386</v>
      </c>
      <c r="W674" s="86">
        <f t="shared" si="302"/>
        <v>70140</v>
      </c>
      <c r="X674" s="86">
        <f t="shared" si="302"/>
        <v>251386</v>
      </c>
      <c r="Y674" s="86">
        <f t="shared" si="302"/>
        <v>68929</v>
      </c>
      <c r="Z674" s="40">
        <f>SUM(Z660:Z673)</f>
        <v>90696</v>
      </c>
      <c r="AA674" s="40">
        <f>SUM(AA660:AA673)</f>
        <v>90696</v>
      </c>
      <c r="AB674" s="40">
        <f>SUM(AB660:AB673)</f>
        <v>92950</v>
      </c>
      <c r="AC674" s="21">
        <f t="shared" si="298"/>
        <v>2254</v>
      </c>
      <c r="AD674" s="34">
        <f t="shared" si="299"/>
        <v>0.02485225368263209</v>
      </c>
    </row>
    <row r="675" spans="1:30" s="33" customFormat="1" ht="12" customHeight="1">
      <c r="A675" s="32"/>
      <c r="B675" s="26" t="s">
        <v>302</v>
      </c>
      <c r="C675" s="5"/>
      <c r="D675" s="4"/>
      <c r="E675" s="5"/>
      <c r="F675" s="85">
        <f aca="true" t="shared" si="303" ref="F675:Z675">SUM(F658+F674)</f>
        <v>94947</v>
      </c>
      <c r="G675" s="85">
        <f t="shared" si="303"/>
        <v>107088</v>
      </c>
      <c r="H675" s="85">
        <f t="shared" si="303"/>
        <v>140650</v>
      </c>
      <c r="I675" s="85">
        <f t="shared" si="303"/>
        <v>136650</v>
      </c>
      <c r="J675" s="85">
        <f t="shared" si="303"/>
        <v>135104</v>
      </c>
      <c r="K675" s="85">
        <f t="shared" si="303"/>
        <v>107827</v>
      </c>
      <c r="L675" s="85">
        <f t="shared" si="303"/>
        <v>147290</v>
      </c>
      <c r="M675" s="85">
        <f t="shared" si="303"/>
        <v>123282</v>
      </c>
      <c r="N675" s="85">
        <f t="shared" si="303"/>
        <v>151932</v>
      </c>
      <c r="O675" s="85">
        <f t="shared" si="303"/>
        <v>133206</v>
      </c>
      <c r="P675" s="85">
        <f t="shared" si="303"/>
        <v>158137</v>
      </c>
      <c r="Q675" s="85">
        <f t="shared" si="303"/>
        <v>119643</v>
      </c>
      <c r="R675" s="85">
        <f t="shared" si="303"/>
        <v>223337</v>
      </c>
      <c r="S675" s="85">
        <f t="shared" si="303"/>
        <v>202787</v>
      </c>
      <c r="T675" s="85">
        <f t="shared" si="303"/>
        <v>202787</v>
      </c>
      <c r="U675" s="85">
        <f t="shared" si="303"/>
        <v>202787</v>
      </c>
      <c r="V675" s="85">
        <f t="shared" si="303"/>
        <v>179786</v>
      </c>
      <c r="W675" s="85">
        <f t="shared" si="303"/>
        <v>148992</v>
      </c>
      <c r="X675" s="85">
        <f t="shared" si="303"/>
        <v>339786</v>
      </c>
      <c r="Y675" s="85">
        <f t="shared" si="303"/>
        <v>139281</v>
      </c>
      <c r="Z675" s="85">
        <f t="shared" si="303"/>
        <v>180746</v>
      </c>
      <c r="AA675" s="85">
        <f>SUM(AA658+AA674)</f>
        <v>180746</v>
      </c>
      <c r="AB675" s="85">
        <f>SUM(AB658+AB674)</f>
        <v>263900</v>
      </c>
      <c r="AC675" s="21">
        <f t="shared" si="298"/>
        <v>83154</v>
      </c>
      <c r="AD675" s="34">
        <f t="shared" si="299"/>
        <v>0.46005997366470075</v>
      </c>
    </row>
    <row r="676" spans="6:24" ht="12" customHeight="1">
      <c r="F676" s="61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</row>
    <row r="677" spans="1:30" ht="12" customHeight="1">
      <c r="A677" s="72">
        <v>815</v>
      </c>
      <c r="B677" s="73" t="s">
        <v>303</v>
      </c>
      <c r="C677" s="3" t="s">
        <v>1</v>
      </c>
      <c r="D677" s="6" t="s">
        <v>2</v>
      </c>
      <c r="E677" s="6" t="s">
        <v>1</v>
      </c>
      <c r="F677" s="72" t="s">
        <v>2</v>
      </c>
      <c r="G677" s="72" t="s">
        <v>1</v>
      </c>
      <c r="H677" s="72" t="s">
        <v>2</v>
      </c>
      <c r="I677" s="6" t="s">
        <v>1</v>
      </c>
      <c r="J677" s="6" t="s">
        <v>2</v>
      </c>
      <c r="K677" s="6" t="s">
        <v>1</v>
      </c>
      <c r="L677" s="6" t="s">
        <v>2</v>
      </c>
      <c r="M677" s="6" t="s">
        <v>1</v>
      </c>
      <c r="N677" s="6" t="s">
        <v>2</v>
      </c>
      <c r="O677" s="6" t="s">
        <v>1</v>
      </c>
      <c r="P677" s="6" t="s">
        <v>2</v>
      </c>
      <c r="Q677" s="6" t="s">
        <v>1</v>
      </c>
      <c r="R677" s="6" t="s">
        <v>2</v>
      </c>
      <c r="S677" s="6" t="s">
        <v>43</v>
      </c>
      <c r="T677" s="6" t="s">
        <v>2</v>
      </c>
      <c r="U677" s="6" t="s">
        <v>42</v>
      </c>
      <c r="V677" s="6" t="s">
        <v>2</v>
      </c>
      <c r="W677" s="6" t="s">
        <v>42</v>
      </c>
      <c r="X677" s="6" t="s">
        <v>2</v>
      </c>
      <c r="Y677" s="6" t="s">
        <v>1</v>
      </c>
      <c r="Z677" s="6" t="s">
        <v>2</v>
      </c>
      <c r="AA677" s="6" t="s">
        <v>43</v>
      </c>
      <c r="AB677" s="6" t="s">
        <v>2</v>
      </c>
      <c r="AC677" s="6" t="s">
        <v>3</v>
      </c>
      <c r="AD677" s="7" t="s">
        <v>4</v>
      </c>
    </row>
    <row r="678" spans="1:30" ht="12" customHeight="1">
      <c r="A678" s="72"/>
      <c r="B678" s="73"/>
      <c r="C678" s="3" t="s">
        <v>5</v>
      </c>
      <c r="D678" s="6" t="s">
        <v>6</v>
      </c>
      <c r="E678" s="6" t="s">
        <v>6</v>
      </c>
      <c r="F678" s="72" t="s">
        <v>7</v>
      </c>
      <c r="G678" s="72" t="s">
        <v>7</v>
      </c>
      <c r="H678" s="72" t="s">
        <v>8</v>
      </c>
      <c r="I678" s="6" t="s">
        <v>8</v>
      </c>
      <c r="J678" s="6" t="s">
        <v>9</v>
      </c>
      <c r="K678" s="6" t="s">
        <v>291</v>
      </c>
      <c r="L678" s="6" t="s">
        <v>292</v>
      </c>
      <c r="M678" s="6" t="s">
        <v>292</v>
      </c>
      <c r="N678" s="6" t="s">
        <v>44</v>
      </c>
      <c r="O678" s="6" t="s">
        <v>11</v>
      </c>
      <c r="P678" s="6" t="s">
        <v>45</v>
      </c>
      <c r="Q678" s="6" t="s">
        <v>45</v>
      </c>
      <c r="R678" s="6" t="s">
        <v>46</v>
      </c>
      <c r="S678" s="6" t="s">
        <v>13</v>
      </c>
      <c r="T678" s="6" t="s">
        <v>14</v>
      </c>
      <c r="U678" s="6" t="s">
        <v>14</v>
      </c>
      <c r="V678" s="6" t="s">
        <v>15</v>
      </c>
      <c r="W678" s="6" t="s">
        <v>15</v>
      </c>
      <c r="X678" s="6" t="s">
        <v>16</v>
      </c>
      <c r="Y678" s="6" t="s">
        <v>16</v>
      </c>
      <c r="Z678" s="6" t="s">
        <v>17</v>
      </c>
      <c r="AA678" s="6" t="s">
        <v>17</v>
      </c>
      <c r="AB678" s="6" t="s">
        <v>402</v>
      </c>
      <c r="AC678" s="6" t="s">
        <v>400</v>
      </c>
      <c r="AD678" s="7" t="s">
        <v>400</v>
      </c>
    </row>
    <row r="679" spans="1:102" s="76" customFormat="1" ht="12" customHeight="1">
      <c r="A679" s="74"/>
      <c r="B679" s="75" t="s">
        <v>293</v>
      </c>
      <c r="D679" s="77"/>
      <c r="F679" s="74"/>
      <c r="G679" s="74"/>
      <c r="H679" s="74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9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  <c r="CX679" s="80"/>
    </row>
    <row r="680" spans="1:102" s="76" customFormat="1" ht="12" customHeight="1">
      <c r="A680" s="81" t="s">
        <v>304</v>
      </c>
      <c r="B680" s="75" t="s">
        <v>305</v>
      </c>
      <c r="D680" s="77"/>
      <c r="F680" s="74"/>
      <c r="G680" s="74"/>
      <c r="H680" s="74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>
        <v>1494953</v>
      </c>
      <c r="V680" s="78">
        <v>1500000</v>
      </c>
      <c r="W680" s="78">
        <v>1619259</v>
      </c>
      <c r="X680" s="78">
        <v>1545000</v>
      </c>
      <c r="Y680" s="39">
        <v>1628963</v>
      </c>
      <c r="Z680" s="39">
        <v>1600000</v>
      </c>
      <c r="AA680" s="39">
        <v>1679500</v>
      </c>
      <c r="AB680" s="151">
        <v>1730000</v>
      </c>
      <c r="AC680" s="16">
        <f aca="true" t="shared" si="304" ref="AC680:AC703">SUM(AB680-Z680)</f>
        <v>130000</v>
      </c>
      <c r="AD680" s="31">
        <f>SUM(AC680/Z680)</f>
        <v>0.08125</v>
      </c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  <c r="CX680" s="80"/>
    </row>
    <row r="681" spans="1:102" s="76" customFormat="1" ht="12" customHeight="1">
      <c r="A681" s="81" t="s">
        <v>306</v>
      </c>
      <c r="B681" s="75" t="s">
        <v>307</v>
      </c>
      <c r="D681" s="77"/>
      <c r="F681" s="74"/>
      <c r="G681" s="74"/>
      <c r="H681" s="74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>
        <v>33550</v>
      </c>
      <c r="V681" s="78">
        <v>10000</v>
      </c>
      <c r="W681" s="78">
        <v>48000</v>
      </c>
      <c r="X681" s="78">
        <v>15000</v>
      </c>
      <c r="Y681" s="39">
        <v>38176</v>
      </c>
      <c r="Z681" s="39">
        <v>25000</v>
      </c>
      <c r="AA681" s="39">
        <v>25000</v>
      </c>
      <c r="AB681" s="39">
        <v>25000</v>
      </c>
      <c r="AC681" s="16">
        <f t="shared" si="304"/>
        <v>0</v>
      </c>
      <c r="AD681" s="31">
        <f>SUM(AC681/Z681)</f>
        <v>0</v>
      </c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  <c r="CC681" s="80"/>
      <c r="CD681" s="80"/>
      <c r="CE681" s="80"/>
      <c r="CF681" s="80"/>
      <c r="CG681" s="80"/>
      <c r="CH681" s="80"/>
      <c r="CI681" s="80"/>
      <c r="CJ681" s="80"/>
      <c r="CK681" s="80"/>
      <c r="CL681" s="80"/>
      <c r="CM681" s="80"/>
      <c r="CN681" s="80"/>
      <c r="CO681" s="80"/>
      <c r="CP681" s="80"/>
      <c r="CQ681" s="80"/>
      <c r="CR681" s="80"/>
      <c r="CS681" s="80"/>
      <c r="CT681" s="80"/>
      <c r="CU681" s="80"/>
      <c r="CV681" s="80"/>
      <c r="CW681" s="80"/>
      <c r="CX681" s="80"/>
    </row>
    <row r="682" spans="1:102" s="76" customFormat="1" ht="12" customHeight="1">
      <c r="A682" s="81" t="s">
        <v>308</v>
      </c>
      <c r="B682" s="75" t="s">
        <v>309</v>
      </c>
      <c r="D682" s="77"/>
      <c r="F682" s="74"/>
      <c r="G682" s="74"/>
      <c r="H682" s="74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>
        <v>2351</v>
      </c>
      <c r="V682" s="78">
        <v>5000</v>
      </c>
      <c r="W682" s="78">
        <v>2878</v>
      </c>
      <c r="X682" s="78">
        <v>5000</v>
      </c>
      <c r="Y682" s="39">
        <v>3363</v>
      </c>
      <c r="Z682" s="27">
        <v>300</v>
      </c>
      <c r="AA682" s="27">
        <v>300</v>
      </c>
      <c r="AB682" s="27">
        <v>300</v>
      </c>
      <c r="AC682" s="16">
        <f t="shared" si="304"/>
        <v>0</v>
      </c>
      <c r="AD682" s="31">
        <f>SUM(AC682/Z682)</f>
        <v>0</v>
      </c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  <c r="CX682" s="80"/>
    </row>
    <row r="683" spans="1:102" s="76" customFormat="1" ht="12" customHeight="1">
      <c r="A683" s="74"/>
      <c r="B683" s="75" t="s">
        <v>29</v>
      </c>
      <c r="D683" s="77"/>
      <c r="F683" s="74"/>
      <c r="G683" s="74"/>
      <c r="H683" s="74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27"/>
      <c r="Z683" s="27"/>
      <c r="AA683" s="27"/>
      <c r="AB683" s="27"/>
      <c r="AC683" s="16"/>
      <c r="AD683" s="31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  <c r="CC683" s="80"/>
      <c r="CD683" s="80"/>
      <c r="CE683" s="80"/>
      <c r="CF683" s="80"/>
      <c r="CG683" s="80"/>
      <c r="CH683" s="80"/>
      <c r="CI683" s="80"/>
      <c r="CJ683" s="80"/>
      <c r="CK683" s="80"/>
      <c r="CL683" s="80"/>
      <c r="CM683" s="80"/>
      <c r="CN683" s="80"/>
      <c r="CO683" s="80"/>
      <c r="CP683" s="80"/>
      <c r="CQ683" s="80"/>
      <c r="CR683" s="80"/>
      <c r="CS683" s="80"/>
      <c r="CT683" s="80"/>
      <c r="CU683" s="80"/>
      <c r="CV683" s="80"/>
      <c r="CW683" s="80"/>
      <c r="CX683" s="80"/>
    </row>
    <row r="684" spans="1:102" s="102" customFormat="1" ht="12" customHeight="1">
      <c r="A684" s="74"/>
      <c r="B684" s="75" t="s">
        <v>310</v>
      </c>
      <c r="D684" s="144"/>
      <c r="F684" s="74"/>
      <c r="G684" s="74"/>
      <c r="H684" s="74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>
        <f aca="true" t="shared" si="305" ref="U684:Z684">SUM(U680:U683)</f>
        <v>1530854</v>
      </c>
      <c r="V684" s="78">
        <f t="shared" si="305"/>
        <v>1515000</v>
      </c>
      <c r="W684" s="78">
        <f t="shared" si="305"/>
        <v>1670137</v>
      </c>
      <c r="X684" s="78">
        <f t="shared" si="305"/>
        <v>1565000</v>
      </c>
      <c r="Y684" s="40">
        <f t="shared" si="305"/>
        <v>1670502</v>
      </c>
      <c r="Z684" s="40">
        <f t="shared" si="305"/>
        <v>1625300</v>
      </c>
      <c r="AA684" s="40">
        <f>SUM(AA680:AA683)</f>
        <v>1704800</v>
      </c>
      <c r="AB684" s="40">
        <f>SUM(AB680:AB683)</f>
        <v>1755300</v>
      </c>
      <c r="AC684" s="21">
        <f t="shared" si="304"/>
        <v>130000</v>
      </c>
      <c r="AD684" s="34">
        <f>SUM(AC684/Z684)</f>
        <v>0.0799852334953547</v>
      </c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  <c r="BQ684" s="145"/>
      <c r="BR684" s="145"/>
      <c r="BS684" s="145"/>
      <c r="BT684" s="145"/>
      <c r="BU684" s="145"/>
      <c r="BV684" s="145"/>
      <c r="BW684" s="145"/>
      <c r="BX684" s="145"/>
      <c r="BY684" s="145"/>
      <c r="BZ684" s="145"/>
      <c r="CA684" s="145"/>
      <c r="CB684" s="145"/>
      <c r="CC684" s="145"/>
      <c r="CD684" s="145"/>
      <c r="CE684" s="145"/>
      <c r="CF684" s="145"/>
      <c r="CG684" s="145"/>
      <c r="CH684" s="145"/>
      <c r="CI684" s="145"/>
      <c r="CJ684" s="145"/>
      <c r="CK684" s="145"/>
      <c r="CL684" s="145"/>
      <c r="CM684" s="145"/>
      <c r="CN684" s="145"/>
      <c r="CO684" s="145"/>
      <c r="CP684" s="145"/>
      <c r="CQ684" s="145"/>
      <c r="CR684" s="145"/>
      <c r="CS684" s="145"/>
      <c r="CT684" s="145"/>
      <c r="CU684" s="145"/>
      <c r="CV684" s="145"/>
      <c r="CW684" s="145"/>
      <c r="CX684" s="145"/>
    </row>
    <row r="685" spans="1:102" s="76" customFormat="1" ht="12" customHeight="1">
      <c r="A685" s="74"/>
      <c r="B685" s="75"/>
      <c r="D685" s="77"/>
      <c r="F685" s="74"/>
      <c r="G685" s="74"/>
      <c r="H685" s="74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16"/>
      <c r="AD685" s="79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  <c r="CC685" s="80"/>
      <c r="CD685" s="80"/>
      <c r="CE685" s="80"/>
      <c r="CF685" s="80"/>
      <c r="CG685" s="80"/>
      <c r="CH685" s="80"/>
      <c r="CI685" s="80"/>
      <c r="CJ685" s="80"/>
      <c r="CK685" s="80"/>
      <c r="CL685" s="80"/>
      <c r="CM685" s="80"/>
      <c r="CN685" s="80"/>
      <c r="CO685" s="80"/>
      <c r="CP685" s="80"/>
      <c r="CQ685" s="80"/>
      <c r="CR685" s="80"/>
      <c r="CS685" s="80"/>
      <c r="CT685" s="80"/>
      <c r="CU685" s="80"/>
      <c r="CV685" s="80"/>
      <c r="CW685" s="80"/>
      <c r="CX685" s="80"/>
    </row>
    <row r="686" spans="1:102" s="76" customFormat="1" ht="12" customHeight="1">
      <c r="A686" s="74"/>
      <c r="B686" s="75" t="s">
        <v>311</v>
      </c>
      <c r="D686" s="77"/>
      <c r="F686" s="74"/>
      <c r="G686" s="74"/>
      <c r="H686" s="74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16"/>
      <c r="AD686" s="79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  <c r="CC686" s="80"/>
      <c r="CD686" s="80"/>
      <c r="CE686" s="80"/>
      <c r="CF686" s="80"/>
      <c r="CG686" s="80"/>
      <c r="CH686" s="80"/>
      <c r="CI686" s="80"/>
      <c r="CJ686" s="80"/>
      <c r="CK686" s="80"/>
      <c r="CL686" s="80"/>
      <c r="CM686" s="80"/>
      <c r="CN686" s="80"/>
      <c r="CO686" s="80"/>
      <c r="CP686" s="80"/>
      <c r="CQ686" s="80"/>
      <c r="CR686" s="80"/>
      <c r="CS686" s="80"/>
      <c r="CT686" s="80"/>
      <c r="CU686" s="80"/>
      <c r="CV686" s="80"/>
      <c r="CW686" s="80"/>
      <c r="CX686" s="80"/>
    </row>
    <row r="687" spans="1:30" ht="12" customHeight="1">
      <c r="A687" s="90">
        <v>1001</v>
      </c>
      <c r="B687" s="91" t="s">
        <v>92</v>
      </c>
      <c r="F687" s="92">
        <v>7371</v>
      </c>
      <c r="G687" s="92">
        <v>7373</v>
      </c>
      <c r="H687" s="92">
        <v>7900</v>
      </c>
      <c r="I687" s="92">
        <v>7957</v>
      </c>
      <c r="J687" s="92">
        <v>8196</v>
      </c>
      <c r="K687" s="92">
        <v>7441</v>
      </c>
      <c r="L687" s="92">
        <v>8133</v>
      </c>
      <c r="M687" s="92">
        <v>8077</v>
      </c>
      <c r="N687" s="92">
        <v>8336</v>
      </c>
      <c r="O687" s="92">
        <v>6437</v>
      </c>
      <c r="P687" s="92">
        <v>8544</v>
      </c>
      <c r="Q687" s="92">
        <v>8300</v>
      </c>
      <c r="R687" s="92">
        <v>9985</v>
      </c>
      <c r="S687" s="92">
        <v>9985</v>
      </c>
      <c r="T687" s="92">
        <v>10382</v>
      </c>
      <c r="U687" s="92">
        <v>8709</v>
      </c>
      <c r="V687" s="92">
        <v>10797</v>
      </c>
      <c r="W687" s="92">
        <v>10797</v>
      </c>
      <c r="X687" s="92">
        <v>10993</v>
      </c>
      <c r="Y687" s="39">
        <v>10796</v>
      </c>
      <c r="Z687" s="39">
        <v>11212</v>
      </c>
      <c r="AA687" s="39">
        <v>11212</v>
      </c>
      <c r="AB687" s="39">
        <v>11548</v>
      </c>
      <c r="AC687" s="16">
        <f t="shared" si="304"/>
        <v>336</v>
      </c>
      <c r="AD687" s="31">
        <f aca="true" t="shared" si="306" ref="AD687:AD703">SUM(AC687/Z687)</f>
        <v>0.029967891544773455</v>
      </c>
    </row>
    <row r="688" spans="1:30" ht="12" customHeight="1">
      <c r="A688" s="90">
        <v>1003</v>
      </c>
      <c r="B688" s="91" t="s">
        <v>192</v>
      </c>
      <c r="F688" s="92">
        <v>700</v>
      </c>
      <c r="G688" s="92">
        <v>424</v>
      </c>
      <c r="H688" s="92">
        <v>721</v>
      </c>
      <c r="I688" s="92">
        <v>550</v>
      </c>
      <c r="J688" s="92">
        <v>742</v>
      </c>
      <c r="K688" s="92">
        <v>1610</v>
      </c>
      <c r="L688" s="92">
        <v>1200</v>
      </c>
      <c r="M688" s="92">
        <v>250</v>
      </c>
      <c r="N688" s="92">
        <v>1240</v>
      </c>
      <c r="O688" s="92">
        <v>861</v>
      </c>
      <c r="P688" s="92">
        <v>1240</v>
      </c>
      <c r="Q688" s="92">
        <v>923</v>
      </c>
      <c r="R688" s="92">
        <v>1290</v>
      </c>
      <c r="S688" s="92">
        <v>1290</v>
      </c>
      <c r="T688" s="92">
        <v>1341</v>
      </c>
      <c r="U688" s="92">
        <v>696</v>
      </c>
      <c r="V688" s="92">
        <v>1395</v>
      </c>
      <c r="W688" s="92">
        <v>468</v>
      </c>
      <c r="X688" s="92">
        <v>850</v>
      </c>
      <c r="Y688" s="27">
        <v>480</v>
      </c>
      <c r="Z688" s="27">
        <v>867</v>
      </c>
      <c r="AA688" s="27">
        <v>700</v>
      </c>
      <c r="AB688" s="27">
        <v>1860</v>
      </c>
      <c r="AC688" s="16">
        <f t="shared" si="304"/>
        <v>993</v>
      </c>
      <c r="AD688" s="31">
        <f t="shared" si="306"/>
        <v>1.1453287197231834</v>
      </c>
    </row>
    <row r="689" spans="1:30" ht="12" customHeight="1">
      <c r="A689" s="90">
        <v>1020</v>
      </c>
      <c r="B689" s="91" t="s">
        <v>95</v>
      </c>
      <c r="F689" s="92">
        <v>617</v>
      </c>
      <c r="G689" s="92">
        <v>585</v>
      </c>
      <c r="H689" s="92">
        <f>SUM(H687+H688)*0.0765</f>
        <v>659.5065</v>
      </c>
      <c r="I689" s="92">
        <v>570</v>
      </c>
      <c r="J689" s="92">
        <v>684</v>
      </c>
      <c r="K689" s="92">
        <v>412</v>
      </c>
      <c r="L689" s="92">
        <v>714</v>
      </c>
      <c r="M689" s="92">
        <v>568</v>
      </c>
      <c r="N689" s="92">
        <v>733</v>
      </c>
      <c r="O689" s="92">
        <v>170</v>
      </c>
      <c r="P689" s="92">
        <v>748</v>
      </c>
      <c r="Q689" s="92">
        <v>588</v>
      </c>
      <c r="R689" s="92">
        <f>SUM(R687:R688)*0.0765</f>
        <v>862.5375</v>
      </c>
      <c r="S689" s="92">
        <v>950</v>
      </c>
      <c r="T689" s="92">
        <f>SUM(T687:T688)*0.0765</f>
        <v>896.8095</v>
      </c>
      <c r="U689" s="92">
        <v>624</v>
      </c>
      <c r="V689" s="92">
        <v>933</v>
      </c>
      <c r="W689" s="92">
        <v>1074</v>
      </c>
      <c r="X689" s="92">
        <f>SUM(X687:X688)*0.0765</f>
        <v>905.9895</v>
      </c>
      <c r="Y689" s="39">
        <v>906</v>
      </c>
      <c r="Z689" s="39">
        <f>SUM(Z686:Z688)*0.0765</f>
        <v>924.0435</v>
      </c>
      <c r="AA689" s="39">
        <f>SUM(AA686:AA688)*0.0765</f>
        <v>911.268</v>
      </c>
      <c r="AB689" s="39">
        <f>SUM(AB686:AB688)*0.0765</f>
        <v>1025.712</v>
      </c>
      <c r="AC689" s="16">
        <f t="shared" si="304"/>
        <v>101.6685</v>
      </c>
      <c r="AD689" s="31">
        <f t="shared" si="306"/>
        <v>0.11002566437619007</v>
      </c>
    </row>
    <row r="690" spans="1:30" ht="12" customHeight="1">
      <c r="A690" s="93"/>
      <c r="B690" s="26" t="s">
        <v>298</v>
      </c>
      <c r="F690" s="94">
        <f>SUM(F687:F689)</f>
        <v>8688</v>
      </c>
      <c r="G690" s="94">
        <f>SUM(G687:G689)</f>
        <v>8382</v>
      </c>
      <c r="H690" s="94">
        <f>SUM(H687:H689)</f>
        <v>9280.5065</v>
      </c>
      <c r="I690" s="94">
        <f>SUM(I687:I689)</f>
        <v>9077</v>
      </c>
      <c r="J690" s="94">
        <v>9622</v>
      </c>
      <c r="K690" s="94">
        <f aca="true" t="shared" si="307" ref="K690:Z690">SUM(K687:K689)</f>
        <v>9463</v>
      </c>
      <c r="L690" s="94">
        <f t="shared" si="307"/>
        <v>10047</v>
      </c>
      <c r="M690" s="94">
        <f t="shared" si="307"/>
        <v>8895</v>
      </c>
      <c r="N690" s="94">
        <f t="shared" si="307"/>
        <v>10309</v>
      </c>
      <c r="O690" s="94">
        <f t="shared" si="307"/>
        <v>7468</v>
      </c>
      <c r="P690" s="94">
        <f t="shared" si="307"/>
        <v>10532</v>
      </c>
      <c r="Q690" s="94">
        <f t="shared" si="307"/>
        <v>9811</v>
      </c>
      <c r="R690" s="94">
        <f t="shared" si="307"/>
        <v>12137.5375</v>
      </c>
      <c r="S690" s="94">
        <f t="shared" si="307"/>
        <v>12225</v>
      </c>
      <c r="T690" s="94">
        <f t="shared" si="307"/>
        <v>12619.8095</v>
      </c>
      <c r="U690" s="94">
        <f t="shared" si="307"/>
        <v>10029</v>
      </c>
      <c r="V690" s="94">
        <f t="shared" si="307"/>
        <v>13125</v>
      </c>
      <c r="W690" s="94">
        <f t="shared" si="307"/>
        <v>12339</v>
      </c>
      <c r="X690" s="94">
        <f t="shared" si="307"/>
        <v>12748.9895</v>
      </c>
      <c r="Y690" s="40">
        <f t="shared" si="307"/>
        <v>12182</v>
      </c>
      <c r="Z690" s="40">
        <f t="shared" si="307"/>
        <v>13003.0435</v>
      </c>
      <c r="AA690" s="40">
        <f>SUM(AA687:AA689)</f>
        <v>12823.268</v>
      </c>
      <c r="AB690" s="40">
        <f>SUM(AB687:AB689)</f>
        <v>14433.712</v>
      </c>
      <c r="AC690" s="16">
        <f t="shared" si="304"/>
        <v>1430.6684999999998</v>
      </c>
      <c r="AD690" s="31">
        <f t="shared" si="306"/>
        <v>0.11002566437619006</v>
      </c>
    </row>
    <row r="691" spans="1:30" ht="12" customHeight="1">
      <c r="A691" s="90">
        <v>2022</v>
      </c>
      <c r="B691" s="26" t="s">
        <v>111</v>
      </c>
      <c r="F691" s="94"/>
      <c r="G691" s="94"/>
      <c r="H691" s="94"/>
      <c r="I691" s="94"/>
      <c r="J691" s="92">
        <v>620</v>
      </c>
      <c r="K691" s="94"/>
      <c r="L691" s="95"/>
      <c r="S691" s="94"/>
      <c r="T691" s="92">
        <v>620</v>
      </c>
      <c r="U691" s="92">
        <v>620</v>
      </c>
      <c r="V691" s="92">
        <v>620</v>
      </c>
      <c r="W691" s="92">
        <v>619</v>
      </c>
      <c r="X691" s="92">
        <v>620</v>
      </c>
      <c r="Y691" s="27">
        <v>624</v>
      </c>
      <c r="Z691" s="27">
        <v>680</v>
      </c>
      <c r="AA691" s="27">
        <v>680</v>
      </c>
      <c r="AB691" s="14">
        <v>720</v>
      </c>
      <c r="AC691" s="16">
        <f t="shared" si="304"/>
        <v>40</v>
      </c>
      <c r="AD691" s="31">
        <f t="shared" si="306"/>
        <v>0.058823529411764705</v>
      </c>
    </row>
    <row r="692" spans="1:30" ht="12" customHeight="1">
      <c r="A692" s="90">
        <v>2037</v>
      </c>
      <c r="B692" s="91" t="s">
        <v>312</v>
      </c>
      <c r="F692" s="92">
        <v>50000</v>
      </c>
      <c r="G692" s="92">
        <v>212491</v>
      </c>
      <c r="H692" s="92">
        <v>50000</v>
      </c>
      <c r="I692" s="92">
        <v>50000</v>
      </c>
      <c r="J692" s="92">
        <v>50000</v>
      </c>
      <c r="K692" s="92">
        <v>36029</v>
      </c>
      <c r="L692" s="92">
        <v>50000</v>
      </c>
      <c r="M692" s="92">
        <v>17865</v>
      </c>
      <c r="N692" s="92">
        <v>50000</v>
      </c>
      <c r="O692" s="92">
        <v>7391</v>
      </c>
      <c r="P692" s="92">
        <v>50000</v>
      </c>
      <c r="Q692" s="92">
        <v>25349</v>
      </c>
      <c r="R692" s="92">
        <v>100000</v>
      </c>
      <c r="S692" s="92">
        <v>75000</v>
      </c>
      <c r="T692" s="92">
        <v>100000</v>
      </c>
      <c r="U692" s="92">
        <v>60317</v>
      </c>
      <c r="V692" s="92">
        <v>100000</v>
      </c>
      <c r="W692" s="92">
        <v>35023</v>
      </c>
      <c r="X692" s="92">
        <v>100000</v>
      </c>
      <c r="Y692" s="39">
        <v>55645</v>
      </c>
      <c r="Z692" s="39">
        <v>100000</v>
      </c>
      <c r="AA692" s="39">
        <v>100000</v>
      </c>
      <c r="AB692" s="39">
        <v>139034</v>
      </c>
      <c r="AC692" s="16">
        <f t="shared" si="304"/>
        <v>39034</v>
      </c>
      <c r="AD692" s="31">
        <f t="shared" si="306"/>
        <v>0.39034</v>
      </c>
    </row>
    <row r="693" spans="1:30" ht="12" customHeight="1">
      <c r="A693" s="90">
        <v>2062</v>
      </c>
      <c r="B693" s="91" t="s">
        <v>117</v>
      </c>
      <c r="F693" s="92">
        <v>200</v>
      </c>
      <c r="G693" s="92">
        <v>77</v>
      </c>
      <c r="H693" s="92">
        <v>200</v>
      </c>
      <c r="I693" s="92">
        <v>200</v>
      </c>
      <c r="J693" s="92">
        <v>200</v>
      </c>
      <c r="K693" s="92">
        <v>187</v>
      </c>
      <c r="L693" s="92">
        <v>200</v>
      </c>
      <c r="M693" s="92">
        <v>173</v>
      </c>
      <c r="N693" s="92">
        <v>200</v>
      </c>
      <c r="O693" s="92">
        <v>58</v>
      </c>
      <c r="P693" s="92">
        <v>200</v>
      </c>
      <c r="Q693" s="92">
        <v>0</v>
      </c>
      <c r="R693" s="92">
        <v>200</v>
      </c>
      <c r="S693" s="92">
        <v>200</v>
      </c>
      <c r="T693" s="92">
        <v>200</v>
      </c>
      <c r="U693" s="92">
        <v>0</v>
      </c>
      <c r="V693" s="92">
        <v>200</v>
      </c>
      <c r="W693" s="92">
        <v>0</v>
      </c>
      <c r="X693" s="92">
        <v>200</v>
      </c>
      <c r="Y693" s="27">
        <v>121</v>
      </c>
      <c r="Z693" s="27">
        <v>200</v>
      </c>
      <c r="AA693" s="27">
        <v>200</v>
      </c>
      <c r="AB693" s="27">
        <v>200</v>
      </c>
      <c r="AC693" s="16">
        <f t="shared" si="304"/>
        <v>0</v>
      </c>
      <c r="AD693" s="31">
        <f t="shared" si="306"/>
        <v>0</v>
      </c>
    </row>
    <row r="694" spans="1:30" ht="12" customHeight="1">
      <c r="A694" s="90">
        <v>2071</v>
      </c>
      <c r="B694" s="91" t="s">
        <v>313</v>
      </c>
      <c r="F694" s="92">
        <v>978804</v>
      </c>
      <c r="G694" s="92">
        <v>978804</v>
      </c>
      <c r="H694" s="92">
        <v>978804</v>
      </c>
      <c r="I694" s="92">
        <v>978804</v>
      </c>
      <c r="J694" s="92">
        <v>1013052</v>
      </c>
      <c r="K694" s="92">
        <v>1013052</v>
      </c>
      <c r="L694" s="92">
        <v>1013052</v>
      </c>
      <c r="M694" s="92">
        <v>1013052</v>
      </c>
      <c r="N694" s="92">
        <v>1013052</v>
      </c>
      <c r="O694" s="92">
        <v>1013754</v>
      </c>
      <c r="P694" s="92">
        <v>1014456</v>
      </c>
      <c r="Q694" s="92">
        <v>1014456</v>
      </c>
      <c r="R694" s="92">
        <v>1014456</v>
      </c>
      <c r="S694" s="92">
        <v>1014456</v>
      </c>
      <c r="T694" s="92">
        <v>1049052</v>
      </c>
      <c r="U694" s="92">
        <v>1049052</v>
      </c>
      <c r="V694" s="92">
        <v>1049052</v>
      </c>
      <c r="W694" s="92">
        <v>1069518</v>
      </c>
      <c r="X694" s="92">
        <v>1089984</v>
      </c>
      <c r="Y694" s="39">
        <v>1089984</v>
      </c>
      <c r="Z694" s="39">
        <v>1110000</v>
      </c>
      <c r="AA694" s="39">
        <v>1110000</v>
      </c>
      <c r="AB694" s="39">
        <v>1325000</v>
      </c>
      <c r="AC694" s="16">
        <f t="shared" si="304"/>
        <v>215000</v>
      </c>
      <c r="AD694" s="31">
        <f t="shared" si="306"/>
        <v>0.19369369369369369</v>
      </c>
    </row>
    <row r="695" spans="1:30" ht="12" customHeight="1">
      <c r="A695" s="90">
        <v>2072</v>
      </c>
      <c r="B695" s="91" t="s">
        <v>314</v>
      </c>
      <c r="F695" s="96">
        <v>2500</v>
      </c>
      <c r="G695" s="96">
        <v>1289</v>
      </c>
      <c r="H695" s="96">
        <v>2500</v>
      </c>
      <c r="I695" s="96">
        <v>2500</v>
      </c>
      <c r="J695" s="96">
        <v>2500</v>
      </c>
      <c r="K695" s="96">
        <v>1298</v>
      </c>
      <c r="L695" s="96">
        <v>2500</v>
      </c>
      <c r="M695" s="96">
        <v>1306</v>
      </c>
      <c r="N695" s="96">
        <v>2500</v>
      </c>
      <c r="O695" s="96">
        <v>1713</v>
      </c>
      <c r="P695" s="96">
        <v>2500</v>
      </c>
      <c r="Q695" s="96">
        <v>283</v>
      </c>
      <c r="R695" s="96">
        <v>2000</v>
      </c>
      <c r="S695" s="96">
        <v>2000</v>
      </c>
      <c r="T695" s="96">
        <v>2000</v>
      </c>
      <c r="U695" s="96">
        <v>1515</v>
      </c>
      <c r="V695" s="96">
        <v>2000</v>
      </c>
      <c r="W695" s="96">
        <v>1558</v>
      </c>
      <c r="X695" s="96">
        <v>2000</v>
      </c>
      <c r="Y695" s="39">
        <v>1655</v>
      </c>
      <c r="Z695" s="39">
        <v>2000</v>
      </c>
      <c r="AA695" s="39">
        <v>1500</v>
      </c>
      <c r="AB695" s="39">
        <v>2000</v>
      </c>
      <c r="AC695" s="16">
        <f t="shared" si="304"/>
        <v>0</v>
      </c>
      <c r="AD695" s="31">
        <f t="shared" si="306"/>
        <v>0</v>
      </c>
    </row>
    <row r="696" spans="1:30" ht="12" customHeight="1">
      <c r="A696" s="90">
        <v>2073</v>
      </c>
      <c r="B696" s="91" t="s">
        <v>315</v>
      </c>
      <c r="F696" s="96">
        <v>1800</v>
      </c>
      <c r="G696" s="96">
        <v>0</v>
      </c>
      <c r="H696" s="96">
        <v>1800</v>
      </c>
      <c r="I696" s="96">
        <v>1800</v>
      </c>
      <c r="J696" s="96">
        <v>1800</v>
      </c>
      <c r="K696" s="96">
        <v>1998</v>
      </c>
      <c r="L696" s="96">
        <v>1800</v>
      </c>
      <c r="M696" s="96">
        <v>0</v>
      </c>
      <c r="N696" s="96">
        <v>1800</v>
      </c>
      <c r="O696" s="96">
        <v>0</v>
      </c>
      <c r="P696" s="96">
        <v>1800</v>
      </c>
      <c r="Q696" s="96">
        <v>0</v>
      </c>
      <c r="R696" s="96">
        <v>1800</v>
      </c>
      <c r="S696" s="96">
        <v>1800</v>
      </c>
      <c r="T696" s="96">
        <v>1800</v>
      </c>
      <c r="U696" s="96">
        <v>0</v>
      </c>
      <c r="V696" s="96">
        <v>1800</v>
      </c>
      <c r="W696" s="96">
        <v>236</v>
      </c>
      <c r="X696" s="96">
        <v>1800</v>
      </c>
      <c r="Y696" s="39">
        <v>0</v>
      </c>
      <c r="Z696" s="39">
        <v>1800</v>
      </c>
      <c r="AA696" s="39">
        <v>2375</v>
      </c>
      <c r="AB696" s="39">
        <v>2200</v>
      </c>
      <c r="AC696" s="16">
        <f t="shared" si="304"/>
        <v>400</v>
      </c>
      <c r="AD696" s="31">
        <f t="shared" si="306"/>
        <v>0.2222222222222222</v>
      </c>
    </row>
    <row r="697" spans="1:30" ht="12" customHeight="1">
      <c r="A697" s="90">
        <v>3002</v>
      </c>
      <c r="B697" s="91" t="s">
        <v>199</v>
      </c>
      <c r="F697" s="96">
        <v>175</v>
      </c>
      <c r="G697" s="96">
        <v>0</v>
      </c>
      <c r="H697" s="96">
        <v>175</v>
      </c>
      <c r="I697" s="96">
        <v>175</v>
      </c>
      <c r="J697" s="96">
        <v>175</v>
      </c>
      <c r="K697" s="96">
        <v>0</v>
      </c>
      <c r="L697" s="96">
        <v>175</v>
      </c>
      <c r="M697" s="96">
        <v>0</v>
      </c>
      <c r="N697" s="96">
        <v>275</v>
      </c>
      <c r="O697" s="96">
        <v>275</v>
      </c>
      <c r="P697" s="96">
        <v>350</v>
      </c>
      <c r="Q697" s="96">
        <v>0</v>
      </c>
      <c r="R697" s="96">
        <v>365</v>
      </c>
      <c r="S697" s="96">
        <v>365</v>
      </c>
      <c r="T697" s="96">
        <v>478</v>
      </c>
      <c r="U697" s="96">
        <v>478</v>
      </c>
      <c r="V697" s="96">
        <v>320</v>
      </c>
      <c r="W697" s="96">
        <v>320</v>
      </c>
      <c r="X697" s="96">
        <v>320</v>
      </c>
      <c r="Y697" s="27">
        <v>320</v>
      </c>
      <c r="Z697" s="27">
        <v>455</v>
      </c>
      <c r="AA697" s="27">
        <v>455</v>
      </c>
      <c r="AB697" s="27">
        <v>455</v>
      </c>
      <c r="AC697" s="16">
        <f t="shared" si="304"/>
        <v>0</v>
      </c>
      <c r="AD697" s="31">
        <f t="shared" si="306"/>
        <v>0</v>
      </c>
    </row>
    <row r="698" spans="1:30" ht="12" customHeight="1">
      <c r="A698" s="90">
        <v>3040</v>
      </c>
      <c r="B698" s="91" t="s">
        <v>220</v>
      </c>
      <c r="F698" s="96"/>
      <c r="G698" s="96"/>
      <c r="H698" s="96"/>
      <c r="I698" s="96"/>
      <c r="J698" s="96"/>
      <c r="K698" s="96"/>
      <c r="L698" s="96"/>
      <c r="M698" s="96">
        <v>0</v>
      </c>
      <c r="N698" s="96">
        <v>300</v>
      </c>
      <c r="O698" s="96">
        <v>300</v>
      </c>
      <c r="P698" s="96">
        <v>375</v>
      </c>
      <c r="Q698" s="96">
        <v>320</v>
      </c>
      <c r="R698" s="96">
        <v>400</v>
      </c>
      <c r="S698" s="96">
        <v>400</v>
      </c>
      <c r="T698" s="96">
        <v>568</v>
      </c>
      <c r="U698" s="96">
        <v>568</v>
      </c>
      <c r="V698" s="96">
        <v>398</v>
      </c>
      <c r="W698" s="96">
        <v>398</v>
      </c>
      <c r="X698" s="96">
        <v>398</v>
      </c>
      <c r="Y698" s="27">
        <v>398</v>
      </c>
      <c r="Z698" s="27">
        <v>568</v>
      </c>
      <c r="AA698" s="27">
        <v>568</v>
      </c>
      <c r="AB698" s="27">
        <v>568</v>
      </c>
      <c r="AC698" s="16">
        <f t="shared" si="304"/>
        <v>0</v>
      </c>
      <c r="AD698" s="31">
        <f t="shared" si="306"/>
        <v>0</v>
      </c>
    </row>
    <row r="699" spans="1:30" ht="12" customHeight="1">
      <c r="A699" s="90">
        <v>4001</v>
      </c>
      <c r="B699" s="91" t="s">
        <v>126</v>
      </c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>
        <v>0</v>
      </c>
      <c r="X699" s="96">
        <v>75000</v>
      </c>
      <c r="Y699" s="39">
        <v>53318</v>
      </c>
      <c r="Z699" s="39">
        <v>0</v>
      </c>
      <c r="AA699" s="39">
        <v>0</v>
      </c>
      <c r="AB699" s="39">
        <v>0</v>
      </c>
      <c r="AC699" s="16">
        <f t="shared" si="304"/>
        <v>0</v>
      </c>
      <c r="AD699" s="31"/>
    </row>
    <row r="700" spans="1:30" ht="12" customHeight="1">
      <c r="A700" s="90">
        <v>4004</v>
      </c>
      <c r="B700" s="91" t="s">
        <v>57</v>
      </c>
      <c r="F700" s="96">
        <v>312532</v>
      </c>
      <c r="G700" s="96">
        <v>311369</v>
      </c>
      <c r="H700" s="96">
        <v>297020</v>
      </c>
      <c r="I700" s="96">
        <v>297020</v>
      </c>
      <c r="J700" s="96">
        <v>289186</v>
      </c>
      <c r="K700" s="96">
        <v>295037</v>
      </c>
      <c r="L700" s="96">
        <v>294452</v>
      </c>
      <c r="M700" s="96">
        <v>322325</v>
      </c>
      <c r="N700" s="96">
        <v>251702</v>
      </c>
      <c r="O700" s="96">
        <v>251702</v>
      </c>
      <c r="P700" s="96">
        <v>463594</v>
      </c>
      <c r="Q700" s="96">
        <v>451641</v>
      </c>
      <c r="R700" s="96">
        <v>354322</v>
      </c>
      <c r="S700" s="96">
        <v>354322</v>
      </c>
      <c r="T700" s="96">
        <v>246586</v>
      </c>
      <c r="U700" s="96">
        <v>219334</v>
      </c>
      <c r="V700" s="96">
        <v>219563</v>
      </c>
      <c r="W700" s="96">
        <v>220017</v>
      </c>
      <c r="X700" s="96">
        <v>219563</v>
      </c>
      <c r="Y700" s="39">
        <v>219563</v>
      </c>
      <c r="Z700" s="39">
        <v>219563</v>
      </c>
      <c r="AA700" s="39">
        <v>219563</v>
      </c>
      <c r="AB700" s="39">
        <v>219564</v>
      </c>
      <c r="AC700" s="16">
        <f t="shared" si="304"/>
        <v>1</v>
      </c>
      <c r="AD700" s="31">
        <f t="shared" si="306"/>
        <v>4.554501441499706E-06</v>
      </c>
    </row>
    <row r="701" spans="1:30" ht="12" customHeight="1">
      <c r="A701" s="90">
        <v>6010</v>
      </c>
      <c r="B701" s="26" t="s">
        <v>301</v>
      </c>
      <c r="F701" s="97"/>
      <c r="G701" s="97"/>
      <c r="H701" s="96">
        <v>22500</v>
      </c>
      <c r="I701" s="96">
        <v>22500</v>
      </c>
      <c r="J701" s="96">
        <v>23400</v>
      </c>
      <c r="K701" s="96">
        <v>23400</v>
      </c>
      <c r="L701" s="96">
        <v>23400</v>
      </c>
      <c r="M701" s="96">
        <v>23400</v>
      </c>
      <c r="N701" s="96">
        <v>19952</v>
      </c>
      <c r="O701" s="96">
        <v>19952</v>
      </c>
      <c r="P701" s="96">
        <v>21525</v>
      </c>
      <c r="Q701" s="96">
        <v>21525</v>
      </c>
      <c r="R701" s="96">
        <f>SUM(R687:R700)*0.015</f>
        <v>22467.271125</v>
      </c>
      <c r="S701" s="96">
        <f>SUM(S687:S700)*0.015</f>
        <v>22094.895</v>
      </c>
      <c r="T701" s="96">
        <f>SUM(T687:T700)*0.015</f>
        <v>21398.154284999997</v>
      </c>
      <c r="U701" s="96">
        <v>21398</v>
      </c>
      <c r="V701" s="96">
        <f>SUM(V690:V700)*0.03</f>
        <v>41612.34</v>
      </c>
      <c r="W701" s="96">
        <v>41612</v>
      </c>
      <c r="X701" s="96">
        <f>SUM(X687:X700)*0.03</f>
        <v>45461.48937</v>
      </c>
      <c r="Y701" s="39">
        <f>SUM(Y690:Y700)*0.03</f>
        <v>43014.299999999996</v>
      </c>
      <c r="Z701" s="39">
        <f>SUM(Z690:Z700)*0.03</f>
        <v>43448.071305</v>
      </c>
      <c r="AA701" s="39">
        <f>SUM(AA690:AA700)*0.03</f>
        <v>43444.92804</v>
      </c>
      <c r="AB701" s="39">
        <f>SUM(AB690:AB700)*0.03</f>
        <v>51125.24136</v>
      </c>
      <c r="AC701" s="16">
        <f t="shared" si="304"/>
        <v>7677.170055000002</v>
      </c>
      <c r="AD701" s="31">
        <f t="shared" si="306"/>
        <v>0.1766976030099756</v>
      </c>
    </row>
    <row r="702" spans="1:30" s="33" customFormat="1" ht="12" customHeight="1">
      <c r="A702" s="93"/>
      <c r="B702" s="91" t="s">
        <v>141</v>
      </c>
      <c r="C702" s="5"/>
      <c r="D702" s="4"/>
      <c r="E702" s="5"/>
      <c r="F702" s="98">
        <f>SUM(F692:F700)</f>
        <v>1346011</v>
      </c>
      <c r="G702" s="98">
        <f>SUM(G692:G700)</f>
        <v>1504030</v>
      </c>
      <c r="H702" s="98">
        <f aca="true" t="shared" si="308" ref="H702:S702">SUM(H692:H701)</f>
        <v>1352999</v>
      </c>
      <c r="I702" s="98">
        <f t="shared" si="308"/>
        <v>1352999</v>
      </c>
      <c r="J702" s="98">
        <f t="shared" si="308"/>
        <v>1380313</v>
      </c>
      <c r="K702" s="98">
        <f t="shared" si="308"/>
        <v>1371001</v>
      </c>
      <c r="L702" s="98">
        <f t="shared" si="308"/>
        <v>1385579</v>
      </c>
      <c r="M702" s="98">
        <f t="shared" si="308"/>
        <v>1378121</v>
      </c>
      <c r="N702" s="98">
        <f t="shared" si="308"/>
        <v>1339781</v>
      </c>
      <c r="O702" s="98">
        <f t="shared" si="308"/>
        <v>1295145</v>
      </c>
      <c r="P702" s="98">
        <f t="shared" si="308"/>
        <v>1554800</v>
      </c>
      <c r="Q702" s="98">
        <f t="shared" si="308"/>
        <v>1513574</v>
      </c>
      <c r="R702" s="98">
        <f t="shared" si="308"/>
        <v>1496010.271125</v>
      </c>
      <c r="S702" s="98">
        <f t="shared" si="308"/>
        <v>1470637.895</v>
      </c>
      <c r="T702" s="98">
        <f aca="true" t="shared" si="309" ref="T702:Z702">SUM(T691:T701)</f>
        <v>1422702.154285</v>
      </c>
      <c r="U702" s="98">
        <f t="shared" si="309"/>
        <v>1353282</v>
      </c>
      <c r="V702" s="98">
        <f t="shared" si="309"/>
        <v>1415565.34</v>
      </c>
      <c r="W702" s="98">
        <f t="shared" si="309"/>
        <v>1369301</v>
      </c>
      <c r="X702" s="98">
        <f t="shared" si="309"/>
        <v>1535346.48937</v>
      </c>
      <c r="Y702" s="40">
        <f t="shared" si="309"/>
        <v>1464642.3</v>
      </c>
      <c r="Z702" s="40">
        <f t="shared" si="309"/>
        <v>1478714.071305</v>
      </c>
      <c r="AA702" s="40">
        <f>SUM(AA691:AA701)</f>
        <v>1478785.92804</v>
      </c>
      <c r="AB702" s="40">
        <f>SUM(AB691:AB701)</f>
        <v>1740866.24136</v>
      </c>
      <c r="AC702" s="21">
        <f t="shared" si="304"/>
        <v>262152.1700550001</v>
      </c>
      <c r="AD702" s="34">
        <f t="shared" si="306"/>
        <v>0.17728388140896276</v>
      </c>
    </row>
    <row r="703" spans="1:30" s="33" customFormat="1" ht="12" customHeight="1">
      <c r="A703" s="93"/>
      <c r="B703" s="91" t="s">
        <v>316</v>
      </c>
      <c r="C703" s="5"/>
      <c r="D703" s="4"/>
      <c r="E703" s="5"/>
      <c r="F703" s="98">
        <f>SUM(F702+F690)</f>
        <v>1354699</v>
      </c>
      <c r="G703" s="98">
        <f>SUM(G702+G690)</f>
        <v>1512412</v>
      </c>
      <c r="H703" s="98">
        <f aca="true" t="shared" si="310" ref="H703:Z703">SUM(H690+H702)</f>
        <v>1362279.5065</v>
      </c>
      <c r="I703" s="98">
        <f t="shared" si="310"/>
        <v>1362076</v>
      </c>
      <c r="J703" s="98">
        <f t="shared" si="310"/>
        <v>1389935</v>
      </c>
      <c r="K703" s="98">
        <f t="shared" si="310"/>
        <v>1380464</v>
      </c>
      <c r="L703" s="98">
        <f t="shared" si="310"/>
        <v>1395626</v>
      </c>
      <c r="M703" s="98">
        <f t="shared" si="310"/>
        <v>1387016</v>
      </c>
      <c r="N703" s="98">
        <f t="shared" si="310"/>
        <v>1350090</v>
      </c>
      <c r="O703" s="98">
        <f t="shared" si="310"/>
        <v>1302613</v>
      </c>
      <c r="P703" s="98">
        <f t="shared" si="310"/>
        <v>1565332</v>
      </c>
      <c r="Q703" s="98">
        <f t="shared" si="310"/>
        <v>1523385</v>
      </c>
      <c r="R703" s="98">
        <f t="shared" si="310"/>
        <v>1508147.808625</v>
      </c>
      <c r="S703" s="98">
        <f t="shared" si="310"/>
        <v>1482862.895</v>
      </c>
      <c r="T703" s="98">
        <f t="shared" si="310"/>
        <v>1435321.963785</v>
      </c>
      <c r="U703" s="98">
        <f t="shared" si="310"/>
        <v>1363311</v>
      </c>
      <c r="V703" s="98">
        <f t="shared" si="310"/>
        <v>1428690.34</v>
      </c>
      <c r="W703" s="98">
        <f t="shared" si="310"/>
        <v>1381640</v>
      </c>
      <c r="X703" s="98">
        <f t="shared" si="310"/>
        <v>1548095.47887</v>
      </c>
      <c r="Y703" s="40">
        <f t="shared" si="310"/>
        <v>1476824.3</v>
      </c>
      <c r="Z703" s="40">
        <f t="shared" si="310"/>
        <v>1491717.114805</v>
      </c>
      <c r="AA703" s="40">
        <f>SUM(AA690+AA702)</f>
        <v>1491609.1960399998</v>
      </c>
      <c r="AB703" s="40">
        <f>SUM(AB690+AB702)</f>
        <v>1755299.9533600002</v>
      </c>
      <c r="AC703" s="21">
        <f t="shared" si="304"/>
        <v>263582.83855500026</v>
      </c>
      <c r="AD703" s="34">
        <f t="shared" si="306"/>
        <v>0.17669760300997572</v>
      </c>
    </row>
    <row r="704" spans="1:24" ht="12" customHeight="1">
      <c r="A704" s="90"/>
      <c r="B704" s="91"/>
      <c r="F704" s="99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</row>
    <row r="705" spans="1:30" ht="12" customHeight="1">
      <c r="A705" s="58">
        <v>840</v>
      </c>
      <c r="B705" s="58" t="s">
        <v>317</v>
      </c>
      <c r="C705" s="3" t="s">
        <v>1</v>
      </c>
      <c r="D705" s="6" t="s">
        <v>2</v>
      </c>
      <c r="E705" s="6" t="s">
        <v>1</v>
      </c>
      <c r="F705" s="3" t="s">
        <v>2</v>
      </c>
      <c r="G705" s="3" t="s">
        <v>318</v>
      </c>
      <c r="H705" s="3" t="s">
        <v>2</v>
      </c>
      <c r="I705" s="6" t="s">
        <v>1</v>
      </c>
      <c r="J705" s="6" t="s">
        <v>2</v>
      </c>
      <c r="K705" s="6" t="s">
        <v>1</v>
      </c>
      <c r="L705" s="6" t="s">
        <v>2</v>
      </c>
      <c r="M705" s="6" t="s">
        <v>1</v>
      </c>
      <c r="N705" s="6" t="s">
        <v>2</v>
      </c>
      <c r="O705" s="6" t="s">
        <v>1</v>
      </c>
      <c r="P705" s="6" t="s">
        <v>2</v>
      </c>
      <c r="Q705" s="6" t="s">
        <v>1</v>
      </c>
      <c r="R705" s="6" t="s">
        <v>2</v>
      </c>
      <c r="S705" s="6" t="s">
        <v>43</v>
      </c>
      <c r="T705" s="6" t="s">
        <v>2</v>
      </c>
      <c r="U705" s="6" t="s">
        <v>42</v>
      </c>
      <c r="V705" s="6" t="s">
        <v>2</v>
      </c>
      <c r="W705" s="6" t="s">
        <v>42</v>
      </c>
      <c r="X705" s="6" t="s">
        <v>2</v>
      </c>
      <c r="Y705" s="6" t="s">
        <v>1</v>
      </c>
      <c r="Z705" s="6" t="s">
        <v>2</v>
      </c>
      <c r="AA705" s="6" t="s">
        <v>43</v>
      </c>
      <c r="AB705" s="6" t="s">
        <v>2</v>
      </c>
      <c r="AC705" s="6" t="s">
        <v>3</v>
      </c>
      <c r="AD705" s="7" t="s">
        <v>4</v>
      </c>
    </row>
    <row r="706" spans="1:30" ht="12" customHeight="1">
      <c r="A706" s="101"/>
      <c r="B706" s="58"/>
      <c r="C706" s="3" t="s">
        <v>5</v>
      </c>
      <c r="D706" s="6" t="s">
        <v>6</v>
      </c>
      <c r="E706" s="6" t="s">
        <v>6</v>
      </c>
      <c r="F706" s="3" t="s">
        <v>7</v>
      </c>
      <c r="G706" s="3" t="s">
        <v>7</v>
      </c>
      <c r="H706" s="3" t="s">
        <v>8</v>
      </c>
      <c r="I706" s="6" t="s">
        <v>8</v>
      </c>
      <c r="J706" s="6" t="s">
        <v>9</v>
      </c>
      <c r="K706" s="6" t="s">
        <v>291</v>
      </c>
      <c r="L706" s="6" t="s">
        <v>292</v>
      </c>
      <c r="M706" s="6" t="s">
        <v>292</v>
      </c>
      <c r="N706" s="6" t="s">
        <v>44</v>
      </c>
      <c r="O706" s="6" t="s">
        <v>11</v>
      </c>
      <c r="P706" s="6" t="s">
        <v>45</v>
      </c>
      <c r="Q706" s="6" t="s">
        <v>45</v>
      </c>
      <c r="R706" s="6" t="s">
        <v>46</v>
      </c>
      <c r="S706" s="6" t="s">
        <v>13</v>
      </c>
      <c r="T706" s="6" t="s">
        <v>14</v>
      </c>
      <c r="U706" s="6" t="s">
        <v>14</v>
      </c>
      <c r="V706" s="6" t="s">
        <v>15</v>
      </c>
      <c r="W706" s="6" t="s">
        <v>15</v>
      </c>
      <c r="X706" s="6" t="s">
        <v>16</v>
      </c>
      <c r="Y706" s="6" t="s">
        <v>16</v>
      </c>
      <c r="Z706" s="6" t="s">
        <v>17</v>
      </c>
      <c r="AA706" s="6" t="s">
        <v>17</v>
      </c>
      <c r="AB706" s="6" t="s">
        <v>402</v>
      </c>
      <c r="AC706" s="6" t="s">
        <v>400</v>
      </c>
      <c r="AD706" s="7" t="s">
        <v>400</v>
      </c>
    </row>
    <row r="707" spans="1:102" s="104" customFormat="1" ht="12" customHeight="1">
      <c r="A707" s="76"/>
      <c r="B707" s="102" t="s">
        <v>293</v>
      </c>
      <c r="C707" s="76"/>
      <c r="D707" s="77"/>
      <c r="E707" s="76"/>
      <c r="F707" s="103"/>
      <c r="G707" s="103"/>
      <c r="H707" s="103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9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  <c r="CC707" s="80"/>
      <c r="CD707" s="80"/>
      <c r="CE707" s="80"/>
      <c r="CF707" s="80"/>
      <c r="CG707" s="80"/>
      <c r="CH707" s="80"/>
      <c r="CI707" s="80"/>
      <c r="CJ707" s="80"/>
      <c r="CK707" s="80"/>
      <c r="CL707" s="80"/>
      <c r="CM707" s="80"/>
      <c r="CN707" s="80"/>
      <c r="CO707" s="80"/>
      <c r="CP707" s="80"/>
      <c r="CQ707" s="80"/>
      <c r="CR707" s="80"/>
      <c r="CS707" s="80"/>
      <c r="CT707" s="80"/>
      <c r="CU707" s="80"/>
      <c r="CV707" s="80"/>
      <c r="CW707" s="80"/>
      <c r="CX707" s="80"/>
    </row>
    <row r="708" spans="1:102" s="76" customFormat="1" ht="12" customHeight="1">
      <c r="A708" s="76" t="s">
        <v>319</v>
      </c>
      <c r="B708" s="102" t="s">
        <v>320</v>
      </c>
      <c r="D708" s="77"/>
      <c r="F708" s="103"/>
      <c r="G708" s="103"/>
      <c r="H708" s="103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>
        <v>1300</v>
      </c>
      <c r="V708" s="78">
        <v>1000</v>
      </c>
      <c r="W708" s="88">
        <v>4520</v>
      </c>
      <c r="X708" s="88">
        <v>1000</v>
      </c>
      <c r="Y708" s="88">
        <v>7860</v>
      </c>
      <c r="Z708" s="88">
        <v>4000</v>
      </c>
      <c r="AA708" s="88">
        <v>4000</v>
      </c>
      <c r="AB708" s="88">
        <v>4000</v>
      </c>
      <c r="AC708" s="16">
        <f aca="true" t="shared" si="311" ref="AC708:AC725">SUM(AB708-Z708)</f>
        <v>0</v>
      </c>
      <c r="AD708" s="105">
        <f>SUM(AC708/X708)</f>
        <v>0</v>
      </c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  <c r="CC708" s="80"/>
      <c r="CD708" s="80"/>
      <c r="CE708" s="80"/>
      <c r="CF708" s="80"/>
      <c r="CG708" s="80"/>
      <c r="CH708" s="80"/>
      <c r="CI708" s="80"/>
      <c r="CJ708" s="80"/>
      <c r="CK708" s="80"/>
      <c r="CL708" s="80"/>
      <c r="CM708" s="80"/>
      <c r="CN708" s="80"/>
      <c r="CO708" s="80"/>
      <c r="CP708" s="80"/>
      <c r="CQ708" s="80"/>
      <c r="CR708" s="80"/>
      <c r="CS708" s="80"/>
      <c r="CT708" s="80"/>
      <c r="CU708" s="80"/>
      <c r="CV708" s="80"/>
      <c r="CW708" s="80"/>
      <c r="CX708" s="80"/>
    </row>
    <row r="709" spans="1:102" s="76" customFormat="1" ht="12" customHeight="1">
      <c r="A709" s="76" t="s">
        <v>321</v>
      </c>
      <c r="B709" s="102" t="s">
        <v>183</v>
      </c>
      <c r="D709" s="77"/>
      <c r="F709" s="103"/>
      <c r="G709" s="103"/>
      <c r="H709" s="103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>
        <v>822</v>
      </c>
      <c r="V709" s="78">
        <v>500</v>
      </c>
      <c r="W709" s="88">
        <v>496</v>
      </c>
      <c r="X709" s="88">
        <v>500</v>
      </c>
      <c r="Y709" s="88">
        <v>346</v>
      </c>
      <c r="Z709" s="88">
        <v>200</v>
      </c>
      <c r="AA709" s="88">
        <v>200</v>
      </c>
      <c r="AB709" s="88">
        <v>200</v>
      </c>
      <c r="AC709" s="16">
        <f t="shared" si="311"/>
        <v>0</v>
      </c>
      <c r="AD709" s="105">
        <f>SUM(AC709/X709)</f>
        <v>0</v>
      </c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  <c r="CC709" s="80"/>
      <c r="CD709" s="80"/>
      <c r="CE709" s="80"/>
      <c r="CF709" s="80"/>
      <c r="CG709" s="80"/>
      <c r="CH709" s="80"/>
      <c r="CI709" s="80"/>
      <c r="CJ709" s="80"/>
      <c r="CK709" s="80"/>
      <c r="CL709" s="80"/>
      <c r="CM709" s="80"/>
      <c r="CN709" s="80"/>
      <c r="CO709" s="80"/>
      <c r="CP709" s="80"/>
      <c r="CQ709" s="80"/>
      <c r="CR709" s="80"/>
      <c r="CS709" s="80"/>
      <c r="CT709" s="80"/>
      <c r="CU709" s="80"/>
      <c r="CV709" s="80"/>
      <c r="CW709" s="80"/>
      <c r="CX709" s="80"/>
    </row>
    <row r="710" spans="2:102" s="102" customFormat="1" ht="12" customHeight="1">
      <c r="B710" s="102" t="s">
        <v>322</v>
      </c>
      <c r="D710" s="144"/>
      <c r="F710" s="103"/>
      <c r="G710" s="103"/>
      <c r="H710" s="103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>
        <f aca="true" t="shared" si="312" ref="U710:Z710">SUM(U708:U709)</f>
        <v>2122</v>
      </c>
      <c r="V710" s="78">
        <f t="shared" si="312"/>
        <v>1500</v>
      </c>
      <c r="W710" s="78">
        <f t="shared" si="312"/>
        <v>5016</v>
      </c>
      <c r="X710" s="78">
        <f t="shared" si="312"/>
        <v>1500</v>
      </c>
      <c r="Y710" s="78">
        <f t="shared" si="312"/>
        <v>8206</v>
      </c>
      <c r="Z710" s="78">
        <f t="shared" si="312"/>
        <v>4200</v>
      </c>
      <c r="AA710" s="78">
        <f>SUM(AA708:AA709)</f>
        <v>4200</v>
      </c>
      <c r="AB710" s="78">
        <f>SUM(AB708:AB709)</f>
        <v>4200</v>
      </c>
      <c r="AC710" s="21">
        <f t="shared" si="311"/>
        <v>0</v>
      </c>
      <c r="AD710" s="89">
        <f>SUM(AC710/X710)</f>
        <v>0</v>
      </c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  <c r="BQ710" s="145"/>
      <c r="BR710" s="145"/>
      <c r="BS710" s="145"/>
      <c r="BT710" s="145"/>
      <c r="BU710" s="145"/>
      <c r="BV710" s="145"/>
      <c r="BW710" s="145"/>
      <c r="BX710" s="145"/>
      <c r="BY710" s="145"/>
      <c r="BZ710" s="145"/>
      <c r="CA710" s="145"/>
      <c r="CB710" s="145"/>
      <c r="CC710" s="145"/>
      <c r="CD710" s="145"/>
      <c r="CE710" s="145"/>
      <c r="CF710" s="145"/>
      <c r="CG710" s="145"/>
      <c r="CH710" s="145"/>
      <c r="CI710" s="145"/>
      <c r="CJ710" s="145"/>
      <c r="CK710" s="145"/>
      <c r="CL710" s="145"/>
      <c r="CM710" s="145"/>
      <c r="CN710" s="145"/>
      <c r="CO710" s="145"/>
      <c r="CP710" s="145"/>
      <c r="CQ710" s="145"/>
      <c r="CR710" s="145"/>
      <c r="CS710" s="145"/>
      <c r="CT710" s="145"/>
      <c r="CU710" s="145"/>
      <c r="CV710" s="145"/>
      <c r="CW710" s="145"/>
      <c r="CX710" s="145"/>
    </row>
    <row r="711" spans="2:102" s="76" customFormat="1" ht="12" customHeight="1">
      <c r="B711" s="102"/>
      <c r="D711" s="77"/>
      <c r="F711" s="103"/>
      <c r="G711" s="103"/>
      <c r="H711" s="103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16"/>
      <c r="AD711" s="79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  <c r="CC711" s="80"/>
      <c r="CD711" s="80"/>
      <c r="CE711" s="80"/>
      <c r="CF711" s="80"/>
      <c r="CG711" s="80"/>
      <c r="CH711" s="80"/>
      <c r="CI711" s="80"/>
      <c r="CJ711" s="80"/>
      <c r="CK711" s="80"/>
      <c r="CL711" s="80"/>
      <c r="CM711" s="80"/>
      <c r="CN711" s="80"/>
      <c r="CO711" s="80"/>
      <c r="CP711" s="80"/>
      <c r="CQ711" s="80"/>
      <c r="CR711" s="80"/>
      <c r="CS711" s="80"/>
      <c r="CT711" s="80"/>
      <c r="CU711" s="80"/>
      <c r="CV711" s="80"/>
      <c r="CW711" s="80"/>
      <c r="CX711" s="80"/>
    </row>
    <row r="712" spans="2:102" s="27" customFormat="1" ht="12" customHeight="1">
      <c r="B712" s="5" t="s">
        <v>311</v>
      </c>
      <c r="D712" s="28"/>
      <c r="AC712" s="16"/>
      <c r="AD712" s="29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</row>
    <row r="713" spans="1:30" ht="12" customHeight="1">
      <c r="A713" s="27">
        <v>1002</v>
      </c>
      <c r="B713" s="5" t="s">
        <v>93</v>
      </c>
      <c r="F713" s="38">
        <v>2900</v>
      </c>
      <c r="G713" s="38">
        <v>2630</v>
      </c>
      <c r="H713" s="38">
        <v>3800</v>
      </c>
      <c r="I713" s="38">
        <v>3800</v>
      </c>
      <c r="J713" s="38">
        <v>3800</v>
      </c>
      <c r="K713" s="38">
        <v>2906</v>
      </c>
      <c r="L713" s="38">
        <v>3800</v>
      </c>
      <c r="M713" s="38">
        <v>2562</v>
      </c>
      <c r="N713" s="38">
        <v>3800</v>
      </c>
      <c r="O713" s="38">
        <v>2729</v>
      </c>
      <c r="P713" s="38">
        <v>3800</v>
      </c>
      <c r="Q713" s="38">
        <v>2048</v>
      </c>
      <c r="R713" s="38">
        <v>3800</v>
      </c>
      <c r="S713" s="38">
        <v>3800</v>
      </c>
      <c r="T713" s="38">
        <v>3952</v>
      </c>
      <c r="U713" s="38">
        <v>3952</v>
      </c>
      <c r="V713" s="38">
        <v>2500</v>
      </c>
      <c r="W713" s="38">
        <v>1175</v>
      </c>
      <c r="X713" s="38">
        <v>2500</v>
      </c>
      <c r="Y713" s="38">
        <v>1352</v>
      </c>
      <c r="Z713" s="38">
        <v>2500</v>
      </c>
      <c r="AA713" s="38">
        <v>2500</v>
      </c>
      <c r="AB713" s="38">
        <v>2500</v>
      </c>
      <c r="AC713" s="16">
        <f t="shared" si="311"/>
        <v>0</v>
      </c>
      <c r="AD713" s="31">
        <f>SUM(AC713/X713)</f>
        <v>0</v>
      </c>
    </row>
    <row r="714" spans="1:30" ht="12" customHeight="1">
      <c r="A714" s="27">
        <v>1020</v>
      </c>
      <c r="B714" s="5" t="s">
        <v>95</v>
      </c>
      <c r="F714" s="38">
        <v>200</v>
      </c>
      <c r="G714" s="38">
        <v>201</v>
      </c>
      <c r="H714" s="38">
        <v>290</v>
      </c>
      <c r="I714" s="38">
        <v>290</v>
      </c>
      <c r="J714" s="38">
        <v>290</v>
      </c>
      <c r="K714" s="38">
        <v>184</v>
      </c>
      <c r="L714" s="38">
        <v>290</v>
      </c>
      <c r="M714" s="38">
        <v>245</v>
      </c>
      <c r="N714" s="38">
        <v>290</v>
      </c>
      <c r="O714" s="38">
        <v>159</v>
      </c>
      <c r="P714" s="38">
        <v>290</v>
      </c>
      <c r="Q714" s="38">
        <v>141</v>
      </c>
      <c r="R714" s="38">
        <v>290</v>
      </c>
      <c r="S714" s="38">
        <v>290</v>
      </c>
      <c r="T714" s="38">
        <v>302</v>
      </c>
      <c r="U714" s="38">
        <v>302</v>
      </c>
      <c r="V714" s="38">
        <v>191</v>
      </c>
      <c r="W714" s="38">
        <v>0</v>
      </c>
      <c r="X714" s="38">
        <v>191</v>
      </c>
      <c r="Y714" s="38">
        <v>191</v>
      </c>
      <c r="Z714" s="38">
        <v>191</v>
      </c>
      <c r="AA714" s="38">
        <v>191</v>
      </c>
      <c r="AB714" s="38">
        <v>191</v>
      </c>
      <c r="AC714" s="16">
        <f t="shared" si="311"/>
        <v>0</v>
      </c>
      <c r="AD714" s="31">
        <f>SUM(AC714/X714)</f>
        <v>0</v>
      </c>
    </row>
    <row r="715" spans="1:30" s="33" customFormat="1" ht="12" customHeight="1">
      <c r="A715" s="5"/>
      <c r="B715" s="26" t="s">
        <v>298</v>
      </c>
      <c r="C715" s="5"/>
      <c r="D715" s="4"/>
      <c r="E715" s="5"/>
      <c r="F715" s="37">
        <f aca="true" t="shared" si="313" ref="F715:X715">SUM(F713:F714)</f>
        <v>3100</v>
      </c>
      <c r="G715" s="37">
        <f t="shared" si="313"/>
        <v>2831</v>
      </c>
      <c r="H715" s="37">
        <f t="shared" si="313"/>
        <v>4090</v>
      </c>
      <c r="I715" s="37">
        <f t="shared" si="313"/>
        <v>4090</v>
      </c>
      <c r="J715" s="37">
        <f t="shared" si="313"/>
        <v>4090</v>
      </c>
      <c r="K715" s="37">
        <f t="shared" si="313"/>
        <v>3090</v>
      </c>
      <c r="L715" s="37">
        <f t="shared" si="313"/>
        <v>4090</v>
      </c>
      <c r="M715" s="37">
        <f t="shared" si="313"/>
        <v>2807</v>
      </c>
      <c r="N715" s="37">
        <f t="shared" si="313"/>
        <v>4090</v>
      </c>
      <c r="O715" s="37">
        <f t="shared" si="313"/>
        <v>2888</v>
      </c>
      <c r="P715" s="37">
        <f t="shared" si="313"/>
        <v>4090</v>
      </c>
      <c r="Q715" s="37">
        <f t="shared" si="313"/>
        <v>2189</v>
      </c>
      <c r="R715" s="37">
        <f t="shared" si="313"/>
        <v>4090</v>
      </c>
      <c r="S715" s="37">
        <f t="shared" si="313"/>
        <v>4090</v>
      </c>
      <c r="T715" s="37">
        <f t="shared" si="313"/>
        <v>4254</v>
      </c>
      <c r="U715" s="37">
        <f t="shared" si="313"/>
        <v>4254</v>
      </c>
      <c r="V715" s="37">
        <f t="shared" si="313"/>
        <v>2691</v>
      </c>
      <c r="W715" s="37">
        <f t="shared" si="313"/>
        <v>1175</v>
      </c>
      <c r="X715" s="37">
        <f t="shared" si="313"/>
        <v>2691</v>
      </c>
      <c r="Y715" s="37">
        <f>SUM(Y713:Y714)</f>
        <v>1543</v>
      </c>
      <c r="Z715" s="37">
        <f>SUM(Z713:Z714)</f>
        <v>2691</v>
      </c>
      <c r="AA715" s="37">
        <f>SUM(AA713:AA714)</f>
        <v>2691</v>
      </c>
      <c r="AB715" s="37">
        <f>SUM(AB713:AB714)</f>
        <v>2691</v>
      </c>
      <c r="AC715" s="21">
        <f t="shared" si="311"/>
        <v>0</v>
      </c>
      <c r="AD715" s="34">
        <f>SUM(AC715/X715)</f>
        <v>0</v>
      </c>
    </row>
    <row r="716" spans="1:30" ht="12" customHeight="1">
      <c r="A716" s="27"/>
      <c r="B716" s="5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16">
        <f t="shared" si="311"/>
        <v>0</v>
      </c>
      <c r="AD716" s="31"/>
    </row>
    <row r="717" spans="1:30" ht="12" customHeight="1">
      <c r="A717" s="27">
        <v>2001</v>
      </c>
      <c r="B717" s="5" t="s">
        <v>97</v>
      </c>
      <c r="F717" s="38">
        <v>550</v>
      </c>
      <c r="G717" s="38">
        <v>0</v>
      </c>
      <c r="H717" s="38">
        <v>550</v>
      </c>
      <c r="I717" s="38">
        <v>550</v>
      </c>
      <c r="J717" s="38">
        <v>550</v>
      </c>
      <c r="K717" s="38">
        <v>0</v>
      </c>
      <c r="L717" s="38">
        <v>550</v>
      </c>
      <c r="M717" s="38">
        <v>0</v>
      </c>
      <c r="N717" s="38">
        <v>550</v>
      </c>
      <c r="O717" s="38">
        <v>0</v>
      </c>
      <c r="P717" s="38">
        <v>550</v>
      </c>
      <c r="Q717" s="38">
        <v>0</v>
      </c>
      <c r="R717" s="38">
        <v>550</v>
      </c>
      <c r="S717" s="38">
        <v>550</v>
      </c>
      <c r="T717" s="38">
        <v>550</v>
      </c>
      <c r="U717" s="38">
        <v>550</v>
      </c>
      <c r="V717" s="38">
        <v>550</v>
      </c>
      <c r="W717" s="38">
        <v>0</v>
      </c>
      <c r="X717" s="38">
        <v>550</v>
      </c>
      <c r="Y717" s="38">
        <v>0</v>
      </c>
      <c r="Z717" s="38">
        <v>550</v>
      </c>
      <c r="AA717" s="38">
        <v>550</v>
      </c>
      <c r="AB717" s="38">
        <v>550</v>
      </c>
      <c r="AC717" s="16">
        <f t="shared" si="311"/>
        <v>0</v>
      </c>
      <c r="AD717" s="31">
        <f aca="true" t="shared" si="314" ref="AD717:AD725">SUM(AC717/X717)</f>
        <v>0</v>
      </c>
    </row>
    <row r="718" spans="1:30" ht="12" customHeight="1">
      <c r="A718" s="27">
        <v>2002</v>
      </c>
      <c r="B718" s="5" t="s">
        <v>98</v>
      </c>
      <c r="F718" s="38">
        <v>600</v>
      </c>
      <c r="G718" s="38">
        <v>339</v>
      </c>
      <c r="H718" s="38">
        <v>400</v>
      </c>
      <c r="I718" s="38">
        <v>400</v>
      </c>
      <c r="J718" s="38">
        <v>400</v>
      </c>
      <c r="K718" s="38">
        <v>484</v>
      </c>
      <c r="L718" s="38">
        <v>400</v>
      </c>
      <c r="M718" s="38">
        <v>540</v>
      </c>
      <c r="N718" s="38">
        <v>400</v>
      </c>
      <c r="O718" s="38">
        <v>334</v>
      </c>
      <c r="P718" s="38">
        <v>650</v>
      </c>
      <c r="Q718" s="38">
        <v>569</v>
      </c>
      <c r="R718" s="38">
        <v>650</v>
      </c>
      <c r="S718" s="38">
        <v>650</v>
      </c>
      <c r="T718" s="38">
        <v>690</v>
      </c>
      <c r="U718" s="38">
        <v>690</v>
      </c>
      <c r="V718" s="38">
        <v>690</v>
      </c>
      <c r="W718" s="38">
        <v>427</v>
      </c>
      <c r="X718" s="38">
        <v>690</v>
      </c>
      <c r="Y718" s="38">
        <v>316</v>
      </c>
      <c r="Z718" s="38">
        <v>690</v>
      </c>
      <c r="AA718" s="38">
        <v>690</v>
      </c>
      <c r="AB718" s="38">
        <v>690</v>
      </c>
      <c r="AC718" s="16">
        <f t="shared" si="311"/>
        <v>0</v>
      </c>
      <c r="AD718" s="31">
        <f t="shared" si="314"/>
        <v>0</v>
      </c>
    </row>
    <row r="719" spans="1:30" ht="12" customHeight="1">
      <c r="A719" s="27">
        <v>2003</v>
      </c>
      <c r="B719" s="5" t="s">
        <v>261</v>
      </c>
      <c r="F719" s="38">
        <v>300</v>
      </c>
      <c r="G719" s="38">
        <v>536</v>
      </c>
      <c r="H719" s="38">
        <v>400</v>
      </c>
      <c r="I719" s="38">
        <v>400</v>
      </c>
      <c r="J719" s="38">
        <v>400</v>
      </c>
      <c r="K719" s="38">
        <v>297</v>
      </c>
      <c r="L719" s="38">
        <v>400</v>
      </c>
      <c r="M719" s="38">
        <v>314</v>
      </c>
      <c r="N719" s="38">
        <v>400</v>
      </c>
      <c r="O719" s="38">
        <v>208</v>
      </c>
      <c r="P719" s="38">
        <v>400</v>
      </c>
      <c r="Q719" s="38">
        <v>240</v>
      </c>
      <c r="R719" s="38">
        <v>400</v>
      </c>
      <c r="S719" s="38">
        <v>400</v>
      </c>
      <c r="T719" s="38">
        <v>400</v>
      </c>
      <c r="U719" s="38">
        <v>400</v>
      </c>
      <c r="V719" s="38">
        <v>400</v>
      </c>
      <c r="W719" s="38">
        <v>534</v>
      </c>
      <c r="X719" s="38">
        <v>400</v>
      </c>
      <c r="Y719" s="38">
        <v>352</v>
      </c>
      <c r="Z719" s="38">
        <v>400</v>
      </c>
      <c r="AA719" s="38">
        <v>400</v>
      </c>
      <c r="AB719" s="38">
        <v>400</v>
      </c>
      <c r="AC719" s="16">
        <f t="shared" si="311"/>
        <v>0</v>
      </c>
      <c r="AD719" s="31">
        <f t="shared" si="314"/>
        <v>0</v>
      </c>
    </row>
    <row r="720" spans="1:30" ht="12" customHeight="1">
      <c r="A720" s="27">
        <v>2035</v>
      </c>
      <c r="B720" s="5" t="s">
        <v>114</v>
      </c>
      <c r="F720" s="38">
        <v>1000</v>
      </c>
      <c r="G720" s="38">
        <v>8781</v>
      </c>
      <c r="H720" s="38">
        <v>2500</v>
      </c>
      <c r="I720" s="38">
        <v>2500</v>
      </c>
      <c r="J720" s="38">
        <v>2500</v>
      </c>
      <c r="K720" s="38">
        <v>7456</v>
      </c>
      <c r="L720" s="38">
        <v>10000</v>
      </c>
      <c r="M720" s="38">
        <v>2879</v>
      </c>
      <c r="N720" s="38">
        <v>2500</v>
      </c>
      <c r="O720" s="38">
        <v>7445</v>
      </c>
      <c r="P720" s="38">
        <v>2500</v>
      </c>
      <c r="Q720" s="38">
        <v>2252</v>
      </c>
      <c r="R720" s="38">
        <v>2500</v>
      </c>
      <c r="S720" s="38">
        <v>2500</v>
      </c>
      <c r="T720" s="38">
        <v>2500</v>
      </c>
      <c r="U720" s="38">
        <v>2500</v>
      </c>
      <c r="V720" s="38">
        <v>2500</v>
      </c>
      <c r="W720" s="38">
        <v>751</v>
      </c>
      <c r="X720" s="38">
        <v>2500</v>
      </c>
      <c r="Y720" s="38">
        <v>5985</v>
      </c>
      <c r="Z720" s="38">
        <v>2500</v>
      </c>
      <c r="AA720" s="38">
        <v>2500</v>
      </c>
      <c r="AB720" s="38">
        <v>2500</v>
      </c>
      <c r="AC720" s="16">
        <f t="shared" si="311"/>
        <v>0</v>
      </c>
      <c r="AD720" s="31">
        <f t="shared" si="314"/>
        <v>0</v>
      </c>
    </row>
    <row r="721" spans="1:30" ht="12" customHeight="1">
      <c r="A721" s="27">
        <v>2063</v>
      </c>
      <c r="B721" s="5" t="s">
        <v>229</v>
      </c>
      <c r="F721" s="38">
        <v>450</v>
      </c>
      <c r="G721" s="38">
        <v>0</v>
      </c>
      <c r="H721" s="38">
        <v>450</v>
      </c>
      <c r="I721" s="38">
        <v>450</v>
      </c>
      <c r="J721" s="38">
        <v>450</v>
      </c>
      <c r="K721" s="38">
        <v>0</v>
      </c>
      <c r="L721" s="38">
        <v>450</v>
      </c>
      <c r="M721" s="38">
        <v>0</v>
      </c>
      <c r="N721" s="38">
        <v>450</v>
      </c>
      <c r="O721" s="38">
        <v>0</v>
      </c>
      <c r="P721" s="38">
        <v>450</v>
      </c>
      <c r="Q721" s="38">
        <v>0</v>
      </c>
      <c r="R721" s="38">
        <v>450</v>
      </c>
      <c r="S721" s="38">
        <v>450</v>
      </c>
      <c r="T721" s="38">
        <v>450</v>
      </c>
      <c r="U721" s="38">
        <v>450</v>
      </c>
      <c r="V721" s="38">
        <v>450</v>
      </c>
      <c r="W721" s="38">
        <v>0</v>
      </c>
      <c r="X721" s="38">
        <v>450</v>
      </c>
      <c r="Y721" s="38">
        <v>0</v>
      </c>
      <c r="Z721" s="38">
        <v>450</v>
      </c>
      <c r="AA721" s="38">
        <v>450</v>
      </c>
      <c r="AB721" s="38">
        <v>450</v>
      </c>
      <c r="AC721" s="16">
        <f t="shared" si="311"/>
        <v>0</v>
      </c>
      <c r="AD721" s="31">
        <f t="shared" si="314"/>
        <v>0</v>
      </c>
    </row>
    <row r="722" spans="1:30" ht="12" customHeight="1">
      <c r="A722" s="27">
        <v>3003</v>
      </c>
      <c r="B722" s="5" t="s">
        <v>122</v>
      </c>
      <c r="F722" s="38">
        <v>500</v>
      </c>
      <c r="G722" s="38">
        <v>615</v>
      </c>
      <c r="H722" s="38">
        <v>500</v>
      </c>
      <c r="I722" s="38">
        <v>500</v>
      </c>
      <c r="J722" s="38">
        <v>650</v>
      </c>
      <c r="K722" s="38">
        <v>671</v>
      </c>
      <c r="L722" s="38">
        <v>650</v>
      </c>
      <c r="M722" s="38">
        <v>1410</v>
      </c>
      <c r="N722" s="38">
        <v>650</v>
      </c>
      <c r="O722" s="38">
        <v>1876</v>
      </c>
      <c r="P722" s="38">
        <v>1000</v>
      </c>
      <c r="Q722" s="38">
        <v>2393</v>
      </c>
      <c r="R722" s="38">
        <v>1000</v>
      </c>
      <c r="S722" s="38">
        <v>1000</v>
      </c>
      <c r="T722" s="38">
        <v>3000</v>
      </c>
      <c r="U722" s="38">
        <v>3000</v>
      </c>
      <c r="V722" s="38">
        <v>3000</v>
      </c>
      <c r="W722" s="38">
        <v>2755</v>
      </c>
      <c r="X722" s="38">
        <v>3000</v>
      </c>
      <c r="Y722" s="38">
        <v>2465</v>
      </c>
      <c r="Z722" s="38">
        <v>3250</v>
      </c>
      <c r="AA722" s="38">
        <v>3250</v>
      </c>
      <c r="AB722" s="38">
        <v>3250</v>
      </c>
      <c r="AC722" s="16">
        <f t="shared" si="311"/>
        <v>0</v>
      </c>
      <c r="AD722" s="31">
        <f t="shared" si="314"/>
        <v>0</v>
      </c>
    </row>
    <row r="723" spans="1:30" ht="12" customHeight="1">
      <c r="A723" s="27">
        <v>6010</v>
      </c>
      <c r="B723" s="26" t="s">
        <v>301</v>
      </c>
      <c r="F723" s="38"/>
      <c r="G723" s="38"/>
      <c r="H723" s="38">
        <v>1330</v>
      </c>
      <c r="I723" s="38">
        <v>1330</v>
      </c>
      <c r="J723" s="38">
        <v>1350</v>
      </c>
      <c r="K723" s="38">
        <v>620</v>
      </c>
      <c r="L723" s="38">
        <v>1350</v>
      </c>
      <c r="M723" s="38">
        <v>1350</v>
      </c>
      <c r="N723" s="38">
        <v>1350</v>
      </c>
      <c r="O723" s="38">
        <v>1350</v>
      </c>
      <c r="P723" s="38">
        <v>1400</v>
      </c>
      <c r="Q723" s="38">
        <v>1400</v>
      </c>
      <c r="R723" s="38">
        <v>1400</v>
      </c>
      <c r="S723" s="38">
        <v>1400</v>
      </c>
      <c r="T723" s="38">
        <v>1400</v>
      </c>
      <c r="U723" s="38">
        <f aca="true" t="shared" si="315" ref="U723:Z723">SUM(U715:U722)*0.03</f>
        <v>355.32</v>
      </c>
      <c r="V723" s="38">
        <f t="shared" si="315"/>
        <v>308.43</v>
      </c>
      <c r="W723" s="38">
        <v>202</v>
      </c>
      <c r="X723" s="38">
        <f t="shared" si="315"/>
        <v>308.43</v>
      </c>
      <c r="Y723" s="38">
        <v>308</v>
      </c>
      <c r="Z723" s="38">
        <f t="shared" si="315"/>
        <v>315.93</v>
      </c>
      <c r="AA723" s="38">
        <f>SUM(AA715:AA722)*0.03</f>
        <v>315.93</v>
      </c>
      <c r="AB723" s="38">
        <f>SUM(AB715:AB722)*0.03</f>
        <v>315.93</v>
      </c>
      <c r="AC723" s="16">
        <f t="shared" si="311"/>
        <v>0</v>
      </c>
      <c r="AD723" s="31">
        <f t="shared" si="314"/>
        <v>0</v>
      </c>
    </row>
    <row r="724" spans="1:30" s="33" customFormat="1" ht="12" customHeight="1">
      <c r="A724" s="5"/>
      <c r="B724" s="26" t="s">
        <v>141</v>
      </c>
      <c r="C724" s="5"/>
      <c r="D724" s="4"/>
      <c r="E724" s="5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>
        <f aca="true" t="shared" si="316" ref="S724:X724">SUM(S717:S723)</f>
        <v>6950</v>
      </c>
      <c r="T724" s="37">
        <f t="shared" si="316"/>
        <v>8990</v>
      </c>
      <c r="U724" s="37">
        <f t="shared" si="316"/>
        <v>7945.32</v>
      </c>
      <c r="V724" s="37">
        <f t="shared" si="316"/>
        <v>7898.43</v>
      </c>
      <c r="W724" s="37">
        <f t="shared" si="316"/>
        <v>4669</v>
      </c>
      <c r="X724" s="37">
        <f t="shared" si="316"/>
        <v>7898.43</v>
      </c>
      <c r="Y724" s="37">
        <f>SUM(Y717:Y723)</f>
        <v>9426</v>
      </c>
      <c r="Z724" s="37">
        <f>SUM(Z717:Z723)</f>
        <v>8155.93</v>
      </c>
      <c r="AA724" s="37">
        <f>SUM(AA717:AA723)</f>
        <v>8155.93</v>
      </c>
      <c r="AB724" s="37">
        <f>SUM(AB717:AB723)</f>
        <v>8155.93</v>
      </c>
      <c r="AC724" s="21">
        <f t="shared" si="311"/>
        <v>0</v>
      </c>
      <c r="AD724" s="34">
        <f t="shared" si="314"/>
        <v>0</v>
      </c>
    </row>
    <row r="725" spans="1:30" s="33" customFormat="1" ht="12" customHeight="1">
      <c r="A725" s="5"/>
      <c r="B725" s="5" t="s">
        <v>323</v>
      </c>
      <c r="C725" s="5"/>
      <c r="D725" s="4"/>
      <c r="E725" s="5"/>
      <c r="F725" s="37" t="e">
        <f>SUM(F715+#REF!)</f>
        <v>#REF!</v>
      </c>
      <c r="G725" s="37" t="e">
        <f>SUM(G715+#REF!)</f>
        <v>#REF!</v>
      </c>
      <c r="H725" s="37" t="e">
        <f>SUM(H715+#REF!)</f>
        <v>#REF!</v>
      </c>
      <c r="I725" s="37" t="e">
        <f>SUM(I715+#REF!)</f>
        <v>#REF!</v>
      </c>
      <c r="J725" s="37" t="e">
        <f>SUM(J715+#REF!)</f>
        <v>#REF!</v>
      </c>
      <c r="K725" s="37" t="e">
        <f>SUM(K715+#REF!)</f>
        <v>#REF!</v>
      </c>
      <c r="L725" s="37" t="e">
        <f>SUM(L715+#REF!)</f>
        <v>#REF!</v>
      </c>
      <c r="M725" s="37" t="e">
        <f>SUM(M715+#REF!)</f>
        <v>#REF!</v>
      </c>
      <c r="N725" s="37" t="e">
        <f>SUM(N715+#REF!)</f>
        <v>#REF!</v>
      </c>
      <c r="O725" s="37" t="e">
        <f>SUM(O715+#REF!)</f>
        <v>#REF!</v>
      </c>
      <c r="P725" s="37" t="e">
        <f>SUM(P715+#REF!)</f>
        <v>#REF!</v>
      </c>
      <c r="Q725" s="37" t="e">
        <f>SUM(Q715+#REF!)</f>
        <v>#REF!</v>
      </c>
      <c r="R725" s="37" t="e">
        <f>SUM(R715+#REF!)</f>
        <v>#REF!</v>
      </c>
      <c r="S725" s="37">
        <f aca="true" t="shared" si="317" ref="S725:X725">SUM(S715+S724)</f>
        <v>11040</v>
      </c>
      <c r="T725" s="37">
        <f t="shared" si="317"/>
        <v>13244</v>
      </c>
      <c r="U725" s="37">
        <f t="shared" si="317"/>
        <v>12199.32</v>
      </c>
      <c r="V725" s="37">
        <f t="shared" si="317"/>
        <v>10589.43</v>
      </c>
      <c r="W725" s="37">
        <f t="shared" si="317"/>
        <v>5844</v>
      </c>
      <c r="X725" s="37">
        <f t="shared" si="317"/>
        <v>10589.43</v>
      </c>
      <c r="Y725" s="37">
        <f>SUM(Y715+Y724)</f>
        <v>10969</v>
      </c>
      <c r="Z725" s="37">
        <f>SUM(Z715+Z724)</f>
        <v>10846.93</v>
      </c>
      <c r="AA725" s="37">
        <f>SUM(AA715+AA724)</f>
        <v>10846.93</v>
      </c>
      <c r="AB725" s="37">
        <f>SUM(AB715+AB724)</f>
        <v>10846.93</v>
      </c>
      <c r="AC725" s="21">
        <f t="shared" si="311"/>
        <v>0</v>
      </c>
      <c r="AD725" s="34">
        <f t="shared" si="314"/>
        <v>0</v>
      </c>
    </row>
    <row r="726" spans="1:30" ht="12" customHeight="1">
      <c r="A726" s="72">
        <v>860</v>
      </c>
      <c r="B726" s="73" t="s">
        <v>324</v>
      </c>
      <c r="C726" s="3" t="s">
        <v>1</v>
      </c>
      <c r="D726" s="6" t="s">
        <v>2</v>
      </c>
      <c r="E726" s="6" t="s">
        <v>1</v>
      </c>
      <c r="F726" s="72" t="s">
        <v>2</v>
      </c>
      <c r="G726" s="72" t="s">
        <v>1</v>
      </c>
      <c r="H726" s="72" t="s">
        <v>2</v>
      </c>
      <c r="I726" s="6" t="s">
        <v>1</v>
      </c>
      <c r="J726" s="6" t="s">
        <v>2</v>
      </c>
      <c r="K726" s="6" t="s">
        <v>1</v>
      </c>
      <c r="L726" s="6" t="s">
        <v>2</v>
      </c>
      <c r="M726" s="6" t="s">
        <v>1</v>
      </c>
      <c r="N726" s="6" t="s">
        <v>2</v>
      </c>
      <c r="O726" s="6" t="s">
        <v>1</v>
      </c>
      <c r="P726" s="6" t="s">
        <v>2</v>
      </c>
      <c r="Q726" s="6" t="s">
        <v>1</v>
      </c>
      <c r="R726" s="6" t="s">
        <v>2</v>
      </c>
      <c r="S726" s="6" t="s">
        <v>43</v>
      </c>
      <c r="T726" s="6" t="s">
        <v>2</v>
      </c>
      <c r="U726" s="6" t="s">
        <v>42</v>
      </c>
      <c r="V726" s="6" t="s">
        <v>2</v>
      </c>
      <c r="W726" s="6" t="s">
        <v>42</v>
      </c>
      <c r="X726" s="6" t="s">
        <v>2</v>
      </c>
      <c r="Y726" s="6" t="s">
        <v>1</v>
      </c>
      <c r="Z726" s="6" t="s">
        <v>2</v>
      </c>
      <c r="AA726" s="6" t="s">
        <v>43</v>
      </c>
      <c r="AB726" s="6" t="s">
        <v>2</v>
      </c>
      <c r="AC726" s="6" t="s">
        <v>3</v>
      </c>
      <c r="AD726" s="7" t="s">
        <v>4</v>
      </c>
    </row>
    <row r="727" spans="1:30" ht="12" customHeight="1">
      <c r="A727" s="72"/>
      <c r="B727" s="73"/>
      <c r="C727" s="3" t="s">
        <v>5</v>
      </c>
      <c r="D727" s="6" t="s">
        <v>6</v>
      </c>
      <c r="E727" s="6" t="s">
        <v>6</v>
      </c>
      <c r="F727" s="72" t="s">
        <v>7</v>
      </c>
      <c r="G727" s="72" t="s">
        <v>7</v>
      </c>
      <c r="H727" s="72" t="s">
        <v>8</v>
      </c>
      <c r="I727" s="6" t="s">
        <v>8</v>
      </c>
      <c r="J727" s="6" t="s">
        <v>9</v>
      </c>
      <c r="K727" s="6" t="s">
        <v>291</v>
      </c>
      <c r="L727" s="6" t="s">
        <v>292</v>
      </c>
      <c r="M727" s="6" t="s">
        <v>292</v>
      </c>
      <c r="N727" s="6" t="s">
        <v>44</v>
      </c>
      <c r="O727" s="6" t="s">
        <v>11</v>
      </c>
      <c r="P727" s="6" t="s">
        <v>45</v>
      </c>
      <c r="Q727" s="6" t="s">
        <v>45</v>
      </c>
      <c r="R727" s="6" t="s">
        <v>46</v>
      </c>
      <c r="S727" s="6" t="s">
        <v>13</v>
      </c>
      <c r="T727" s="6" t="s">
        <v>14</v>
      </c>
      <c r="U727" s="6" t="s">
        <v>14</v>
      </c>
      <c r="V727" s="6" t="s">
        <v>15</v>
      </c>
      <c r="W727" s="6" t="s">
        <v>15</v>
      </c>
      <c r="X727" s="6" t="s">
        <v>16</v>
      </c>
      <c r="Y727" s="6" t="s">
        <v>16</v>
      </c>
      <c r="Z727" s="6" t="s">
        <v>17</v>
      </c>
      <c r="AA727" s="6" t="s">
        <v>17</v>
      </c>
      <c r="AB727" s="6" t="s">
        <v>402</v>
      </c>
      <c r="AC727" s="6" t="s">
        <v>400</v>
      </c>
      <c r="AD727" s="7" t="s">
        <v>400</v>
      </c>
    </row>
    <row r="728" spans="1:29" ht="12" customHeight="1">
      <c r="A728" s="90"/>
      <c r="B728" s="91" t="s">
        <v>293</v>
      </c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AC728" s="16">
        <f aca="true" t="shared" si="318" ref="AC728:AC753">SUM(AB728-Z728)</f>
        <v>0</v>
      </c>
    </row>
    <row r="729" spans="1:30" ht="12" customHeight="1">
      <c r="A729" s="90" t="s">
        <v>325</v>
      </c>
      <c r="B729" s="91" t="s">
        <v>25</v>
      </c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99">
        <v>8330</v>
      </c>
      <c r="V729" s="99">
        <v>8000</v>
      </c>
      <c r="W729" s="99">
        <v>5423</v>
      </c>
      <c r="X729" s="99">
        <v>8000</v>
      </c>
      <c r="Y729" s="99">
        <v>4351</v>
      </c>
      <c r="Z729" s="38">
        <v>1000</v>
      </c>
      <c r="AA729" s="153">
        <v>1000</v>
      </c>
      <c r="AB729" s="153">
        <v>1000</v>
      </c>
      <c r="AC729" s="16">
        <f t="shared" si="318"/>
        <v>0</v>
      </c>
      <c r="AD729" s="31">
        <f aca="true" t="shared" si="319" ref="AD729:AD753">SUM(AC729/Z729)</f>
        <v>0</v>
      </c>
    </row>
    <row r="730" spans="1:30" ht="12" customHeight="1">
      <c r="A730" s="90" t="s">
        <v>326</v>
      </c>
      <c r="B730" s="91" t="s">
        <v>327</v>
      </c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99">
        <v>8275</v>
      </c>
      <c r="V730" s="99">
        <v>5000</v>
      </c>
      <c r="W730" s="99">
        <v>12900</v>
      </c>
      <c r="X730" s="99">
        <v>5000</v>
      </c>
      <c r="Y730" s="99">
        <v>4300</v>
      </c>
      <c r="Z730" s="38">
        <v>12000</v>
      </c>
      <c r="AA730" s="153">
        <v>12000</v>
      </c>
      <c r="AB730" s="153">
        <v>12000</v>
      </c>
      <c r="AC730" s="16">
        <f t="shared" si="318"/>
        <v>0</v>
      </c>
      <c r="AD730" s="31">
        <f t="shared" si="319"/>
        <v>0</v>
      </c>
    </row>
    <row r="731" spans="1:30" ht="12" customHeight="1">
      <c r="A731" s="90" t="s">
        <v>328</v>
      </c>
      <c r="B731" s="91" t="s">
        <v>329</v>
      </c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99">
        <v>31700</v>
      </c>
      <c r="V731" s="99">
        <v>20000</v>
      </c>
      <c r="W731" s="99">
        <v>29575</v>
      </c>
      <c r="X731" s="99">
        <v>20000</v>
      </c>
      <c r="Y731" s="99">
        <v>18100</v>
      </c>
      <c r="Z731" s="38">
        <v>25000</v>
      </c>
      <c r="AA731" s="153">
        <v>25000</v>
      </c>
      <c r="AB731" s="153">
        <v>25000</v>
      </c>
      <c r="AC731" s="16">
        <f t="shared" si="318"/>
        <v>0</v>
      </c>
      <c r="AD731" s="31">
        <f t="shared" si="319"/>
        <v>0</v>
      </c>
    </row>
    <row r="732" spans="1:30" s="33" customFormat="1" ht="12" customHeight="1">
      <c r="A732" s="93"/>
      <c r="B732" s="91" t="s">
        <v>330</v>
      </c>
      <c r="C732" s="5"/>
      <c r="D732" s="4"/>
      <c r="E732" s="5"/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06">
        <f aca="true" t="shared" si="320" ref="U732:Z732">SUM(U729:U731)</f>
        <v>48305</v>
      </c>
      <c r="V732" s="106">
        <f t="shared" si="320"/>
        <v>33000</v>
      </c>
      <c r="W732" s="106">
        <f t="shared" si="320"/>
        <v>47898</v>
      </c>
      <c r="X732" s="106">
        <f t="shared" si="320"/>
        <v>33000</v>
      </c>
      <c r="Y732" s="106">
        <f t="shared" si="320"/>
        <v>26751</v>
      </c>
      <c r="Z732" s="106">
        <f t="shared" si="320"/>
        <v>38000</v>
      </c>
      <c r="AA732" s="106">
        <f>SUM(AA729:AA731)</f>
        <v>38000</v>
      </c>
      <c r="AB732" s="106">
        <f>SUM(AB729:AB731)</f>
        <v>38000</v>
      </c>
      <c r="AC732" s="21">
        <f t="shared" si="318"/>
        <v>0</v>
      </c>
      <c r="AD732" s="34">
        <f t="shared" si="319"/>
        <v>0</v>
      </c>
    </row>
    <row r="733" spans="1:30" ht="12" customHeight="1">
      <c r="A733" s="90"/>
      <c r="B733" s="91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AC733" s="16"/>
      <c r="AD733" s="31"/>
    </row>
    <row r="734" spans="1:30" ht="12" customHeight="1">
      <c r="A734" s="90">
        <v>1001</v>
      </c>
      <c r="B734" s="91" t="s">
        <v>92</v>
      </c>
      <c r="F734" s="107">
        <v>12952</v>
      </c>
      <c r="G734" s="107">
        <v>8640</v>
      </c>
      <c r="H734" s="108">
        <v>13340</v>
      </c>
      <c r="I734" s="108">
        <v>13340</v>
      </c>
      <c r="J734" s="108">
        <v>14436</v>
      </c>
      <c r="K734" s="108">
        <v>14682</v>
      </c>
      <c r="L734" s="108">
        <v>15131</v>
      </c>
      <c r="M734" s="108">
        <v>15033</v>
      </c>
      <c r="N734" s="108">
        <v>16128</v>
      </c>
      <c r="O734" s="108">
        <v>17449</v>
      </c>
      <c r="P734" s="108">
        <v>16838</v>
      </c>
      <c r="Q734" s="108">
        <v>16137</v>
      </c>
      <c r="R734" s="108">
        <v>17434</v>
      </c>
      <c r="S734" s="108">
        <v>16000</v>
      </c>
      <c r="T734" s="108">
        <v>18134</v>
      </c>
      <c r="U734" s="108">
        <v>20691</v>
      </c>
      <c r="V734" s="108">
        <v>18850</v>
      </c>
      <c r="W734" s="108">
        <v>18814</v>
      </c>
      <c r="X734" s="108">
        <v>18845</v>
      </c>
      <c r="Y734" s="39">
        <v>18981</v>
      </c>
      <c r="Z734" s="39">
        <v>19220</v>
      </c>
      <c r="AA734" s="39">
        <v>19220</v>
      </c>
      <c r="AB734" s="39">
        <v>18548</v>
      </c>
      <c r="AC734" s="16">
        <f t="shared" si="318"/>
        <v>-672</v>
      </c>
      <c r="AD734" s="31">
        <f t="shared" si="319"/>
        <v>-0.03496357960457856</v>
      </c>
    </row>
    <row r="735" spans="1:30" ht="12" customHeight="1">
      <c r="A735" s="90">
        <v>1002</v>
      </c>
      <c r="B735" s="91" t="s">
        <v>331</v>
      </c>
      <c r="F735" s="109">
        <v>9383</v>
      </c>
      <c r="G735" s="109">
        <v>6545</v>
      </c>
      <c r="H735" s="99">
        <v>9664</v>
      </c>
      <c r="I735" s="99">
        <v>9000</v>
      </c>
      <c r="J735" s="99">
        <v>10740</v>
      </c>
      <c r="K735" s="99">
        <v>7004</v>
      </c>
      <c r="L735" s="99">
        <v>11090</v>
      </c>
      <c r="M735" s="99">
        <v>10584</v>
      </c>
      <c r="N735" s="99">
        <v>11373</v>
      </c>
      <c r="O735" s="99">
        <v>9058</v>
      </c>
      <c r="P735" s="99">
        <v>11720</v>
      </c>
      <c r="Q735" s="99">
        <v>8501</v>
      </c>
      <c r="R735" s="99">
        <v>12198</v>
      </c>
      <c r="S735" s="99">
        <v>11000</v>
      </c>
      <c r="T735" s="99">
        <v>12685</v>
      </c>
      <c r="U735" s="99">
        <v>11183</v>
      </c>
      <c r="V735" s="99">
        <v>12945</v>
      </c>
      <c r="W735" s="99">
        <v>13522</v>
      </c>
      <c r="X735" s="99">
        <v>12945</v>
      </c>
      <c r="Y735" s="39">
        <v>10047</v>
      </c>
      <c r="Z735" s="39">
        <v>13195</v>
      </c>
      <c r="AA735" s="39">
        <v>13195</v>
      </c>
      <c r="AB735" s="39">
        <v>14500</v>
      </c>
      <c r="AC735" s="16">
        <f t="shared" si="318"/>
        <v>1305</v>
      </c>
      <c r="AD735" s="31">
        <f t="shared" si="319"/>
        <v>0.0989010989010989</v>
      </c>
    </row>
    <row r="736" spans="1:30" ht="12" customHeight="1">
      <c r="A736" s="90">
        <v>1003</v>
      </c>
      <c r="B736" s="91" t="s">
        <v>94</v>
      </c>
      <c r="F736" s="109">
        <v>2270</v>
      </c>
      <c r="G736" s="109">
        <v>1137</v>
      </c>
      <c r="H736" s="99">
        <v>2338</v>
      </c>
      <c r="I736" s="99">
        <v>1500</v>
      </c>
      <c r="J736" s="99">
        <v>1500</v>
      </c>
      <c r="K736" s="99">
        <v>719</v>
      </c>
      <c r="L736" s="99">
        <v>1500</v>
      </c>
      <c r="M736" s="99">
        <v>331</v>
      </c>
      <c r="N736" s="99">
        <v>1000</v>
      </c>
      <c r="O736" s="99">
        <v>1060</v>
      </c>
      <c r="P736" s="99">
        <v>1000</v>
      </c>
      <c r="Q736" s="99">
        <v>1441</v>
      </c>
      <c r="R736" s="99">
        <v>1300</v>
      </c>
      <c r="S736" s="99">
        <v>1300</v>
      </c>
      <c r="T736" s="99">
        <v>1340</v>
      </c>
      <c r="U736" s="99">
        <v>2093</v>
      </c>
      <c r="V736" s="99">
        <v>1393</v>
      </c>
      <c r="W736" s="99">
        <v>1243</v>
      </c>
      <c r="X736" s="99">
        <v>1393</v>
      </c>
      <c r="Y736" s="39">
        <v>1353</v>
      </c>
      <c r="Z736" s="39">
        <v>1421</v>
      </c>
      <c r="AA736" s="39">
        <v>1421</v>
      </c>
      <c r="AB736" s="39">
        <v>1800</v>
      </c>
      <c r="AC736" s="16">
        <f t="shared" si="318"/>
        <v>379</v>
      </c>
      <c r="AD736" s="31">
        <f t="shared" si="319"/>
        <v>0.26671358198451794</v>
      </c>
    </row>
    <row r="737" spans="1:30" ht="12" customHeight="1">
      <c r="A737" s="90">
        <v>1020</v>
      </c>
      <c r="B737" s="91" t="s">
        <v>95</v>
      </c>
      <c r="F737" s="109">
        <v>1882</v>
      </c>
      <c r="G737" s="109">
        <v>1501</v>
      </c>
      <c r="H737" s="99">
        <f>SUM(H734,H735,H736)*0.0765</f>
        <v>1938.663</v>
      </c>
      <c r="I737" s="99">
        <v>800</v>
      </c>
      <c r="J737" s="99">
        <v>2041</v>
      </c>
      <c r="K737" s="99">
        <v>1848</v>
      </c>
      <c r="L737" s="99">
        <v>2121</v>
      </c>
      <c r="M737" s="99">
        <v>2045</v>
      </c>
      <c r="N737" s="99">
        <v>2180</v>
      </c>
      <c r="O737" s="99">
        <v>1869</v>
      </c>
      <c r="P737" s="99">
        <v>2261</v>
      </c>
      <c r="Q737" s="99">
        <v>2001</v>
      </c>
      <c r="R737" s="99">
        <f>SUM(R734:R736)*0.0765</f>
        <v>2366.298</v>
      </c>
      <c r="S737" s="99">
        <f>SUM(S734:S736)*0.0765</f>
        <v>2164.95</v>
      </c>
      <c r="T737" s="99">
        <f>SUM(T734:T736)*0.0765</f>
        <v>2460.1635</v>
      </c>
      <c r="U737" s="99">
        <v>2654</v>
      </c>
      <c r="V737" s="99">
        <f>SUM(V734:V736)*0.0765</f>
        <v>2538.882</v>
      </c>
      <c r="W737" s="99">
        <v>2067</v>
      </c>
      <c r="X737" s="99">
        <f>SUM(X734:X736)*0.0765</f>
        <v>2538.4995</v>
      </c>
      <c r="Y737" s="39">
        <v>2538</v>
      </c>
      <c r="Z737" s="39">
        <f>SUM(Z734:Z736)*0.0765</f>
        <v>2588.454</v>
      </c>
      <c r="AA737" s="39">
        <f>SUM(AA734:AA736)*0.0765</f>
        <v>2588.454</v>
      </c>
      <c r="AB737" s="39">
        <f>SUM(AB734:AB736)*0.0765</f>
        <v>2665.872</v>
      </c>
      <c r="AC737" s="16">
        <f t="shared" si="318"/>
        <v>77.41799999999967</v>
      </c>
      <c r="AD737" s="31">
        <f t="shared" si="319"/>
        <v>0.029908972691807412</v>
      </c>
    </row>
    <row r="738" spans="1:30" s="33" customFormat="1" ht="12" customHeight="1">
      <c r="A738" s="93"/>
      <c r="B738" s="26" t="s">
        <v>298</v>
      </c>
      <c r="C738" s="5"/>
      <c r="D738" s="4"/>
      <c r="E738" s="5"/>
      <c r="F738" s="110">
        <f>SUM(F735:F737)</f>
        <v>13535</v>
      </c>
      <c r="G738" s="110">
        <f aca="true" t="shared" si="321" ref="G738:X738">SUM(G734:G737)</f>
        <v>17823</v>
      </c>
      <c r="H738" s="106">
        <f t="shared" si="321"/>
        <v>27280.663</v>
      </c>
      <c r="I738" s="106">
        <f t="shared" si="321"/>
        <v>24640</v>
      </c>
      <c r="J738" s="106">
        <f t="shared" si="321"/>
        <v>28717</v>
      </c>
      <c r="K738" s="106">
        <f t="shared" si="321"/>
        <v>24253</v>
      </c>
      <c r="L738" s="106">
        <f t="shared" si="321"/>
        <v>29842</v>
      </c>
      <c r="M738" s="106">
        <f t="shared" si="321"/>
        <v>27993</v>
      </c>
      <c r="N738" s="106">
        <f t="shared" si="321"/>
        <v>30681</v>
      </c>
      <c r="O738" s="106">
        <f t="shared" si="321"/>
        <v>29436</v>
      </c>
      <c r="P738" s="106">
        <f t="shared" si="321"/>
        <v>31819</v>
      </c>
      <c r="Q738" s="106">
        <f t="shared" si="321"/>
        <v>28080</v>
      </c>
      <c r="R738" s="106">
        <f t="shared" si="321"/>
        <v>33298.298</v>
      </c>
      <c r="S738" s="106">
        <f t="shared" si="321"/>
        <v>30464.95</v>
      </c>
      <c r="T738" s="106">
        <f t="shared" si="321"/>
        <v>34619.1635</v>
      </c>
      <c r="U738" s="106">
        <f t="shared" si="321"/>
        <v>36621</v>
      </c>
      <c r="V738" s="106">
        <f t="shared" si="321"/>
        <v>35726.882</v>
      </c>
      <c r="W738" s="106">
        <f t="shared" si="321"/>
        <v>35646</v>
      </c>
      <c r="X738" s="106">
        <f t="shared" si="321"/>
        <v>35721.4995</v>
      </c>
      <c r="Y738" s="40">
        <f>SUM(Y734:Y737)</f>
        <v>32919</v>
      </c>
      <c r="Z738" s="40">
        <f>SUM(Z734:Z737)</f>
        <v>36424.454</v>
      </c>
      <c r="AA738" s="40">
        <f>SUM(AA734:AA737)</f>
        <v>36424.454</v>
      </c>
      <c r="AB738" s="40">
        <f>SUM(AB734:AB737)</f>
        <v>37513.872</v>
      </c>
      <c r="AC738" s="21">
        <f t="shared" si="318"/>
        <v>1089.4180000000051</v>
      </c>
      <c r="AD738" s="34">
        <f t="shared" si="319"/>
        <v>0.029908972691807683</v>
      </c>
    </row>
    <row r="739" spans="1:30" ht="12" customHeight="1">
      <c r="A739" s="90">
        <v>2002</v>
      </c>
      <c r="B739" s="91" t="s">
        <v>98</v>
      </c>
      <c r="F739" s="109">
        <v>350</v>
      </c>
      <c r="G739" s="109">
        <v>174</v>
      </c>
      <c r="H739" s="99">
        <v>350</v>
      </c>
      <c r="I739" s="99">
        <v>600</v>
      </c>
      <c r="J739" s="99">
        <v>350</v>
      </c>
      <c r="K739" s="99">
        <v>159</v>
      </c>
      <c r="L739" s="99">
        <v>250</v>
      </c>
      <c r="M739" s="99">
        <v>156</v>
      </c>
      <c r="N739" s="99">
        <v>200</v>
      </c>
      <c r="O739" s="99">
        <v>173</v>
      </c>
      <c r="P739" s="99">
        <v>225</v>
      </c>
      <c r="Q739" s="99">
        <v>151</v>
      </c>
      <c r="R739" s="99">
        <v>225</v>
      </c>
      <c r="S739" s="99">
        <v>225</v>
      </c>
      <c r="T739" s="99">
        <v>240</v>
      </c>
      <c r="U739" s="99">
        <v>185</v>
      </c>
      <c r="V739" s="99">
        <v>240</v>
      </c>
      <c r="W739" s="99">
        <v>199</v>
      </c>
      <c r="X739" s="99">
        <v>240</v>
      </c>
      <c r="Y739" s="27">
        <v>224</v>
      </c>
      <c r="Z739" s="27">
        <v>225</v>
      </c>
      <c r="AA739" s="27">
        <v>225</v>
      </c>
      <c r="AB739" s="27">
        <v>225</v>
      </c>
      <c r="AC739" s="16">
        <f t="shared" si="318"/>
        <v>0</v>
      </c>
      <c r="AD739" s="31">
        <f t="shared" si="319"/>
        <v>0</v>
      </c>
    </row>
    <row r="740" spans="1:30" ht="12" customHeight="1">
      <c r="A740" s="90">
        <v>2003</v>
      </c>
      <c r="B740" s="91" t="s">
        <v>261</v>
      </c>
      <c r="F740" s="109">
        <v>525</v>
      </c>
      <c r="G740" s="109">
        <v>143</v>
      </c>
      <c r="H740" s="99">
        <v>525</v>
      </c>
      <c r="I740" s="99">
        <v>520</v>
      </c>
      <c r="J740" s="99">
        <v>525</v>
      </c>
      <c r="K740" s="99">
        <v>344</v>
      </c>
      <c r="L740" s="99">
        <v>250</v>
      </c>
      <c r="M740" s="99">
        <v>174</v>
      </c>
      <c r="N740" s="99">
        <v>350</v>
      </c>
      <c r="O740" s="99">
        <v>206</v>
      </c>
      <c r="P740" s="99">
        <v>350</v>
      </c>
      <c r="Q740" s="99">
        <v>149</v>
      </c>
      <c r="R740" s="99">
        <v>350</v>
      </c>
      <c r="S740" s="99">
        <v>350</v>
      </c>
      <c r="T740" s="99">
        <v>350</v>
      </c>
      <c r="U740" s="99">
        <v>273</v>
      </c>
      <c r="V740" s="99">
        <v>350</v>
      </c>
      <c r="W740" s="99">
        <v>198</v>
      </c>
      <c r="X740" s="99">
        <v>350</v>
      </c>
      <c r="Y740" s="27">
        <v>659</v>
      </c>
      <c r="Z740" s="27">
        <v>250</v>
      </c>
      <c r="AA740" s="27">
        <v>250</v>
      </c>
      <c r="AB740" s="27">
        <v>250</v>
      </c>
      <c r="AC740" s="16">
        <f t="shared" si="318"/>
        <v>0</v>
      </c>
      <c r="AD740" s="31">
        <f t="shared" si="319"/>
        <v>0</v>
      </c>
    </row>
    <row r="741" spans="1:30" ht="12" customHeight="1">
      <c r="A741" s="90">
        <v>2010</v>
      </c>
      <c r="B741" s="91" t="s">
        <v>106</v>
      </c>
      <c r="F741" s="109">
        <v>450</v>
      </c>
      <c r="G741" s="109">
        <v>300</v>
      </c>
      <c r="H741" s="99">
        <v>450</v>
      </c>
      <c r="I741" s="99">
        <v>450</v>
      </c>
      <c r="J741" s="99">
        <v>450</v>
      </c>
      <c r="K741" s="99">
        <v>375</v>
      </c>
      <c r="L741" s="99">
        <v>450</v>
      </c>
      <c r="M741" s="99">
        <v>348</v>
      </c>
      <c r="N741" s="99">
        <v>400</v>
      </c>
      <c r="O741" s="99">
        <v>1057</v>
      </c>
      <c r="P741" s="99">
        <v>400</v>
      </c>
      <c r="Q741" s="99">
        <v>817</v>
      </c>
      <c r="R741" s="99">
        <v>700</v>
      </c>
      <c r="S741" s="99">
        <v>600</v>
      </c>
      <c r="T741" s="99">
        <v>625</v>
      </c>
      <c r="U741" s="99">
        <v>693</v>
      </c>
      <c r="V741" s="99">
        <v>1000</v>
      </c>
      <c r="W741" s="99">
        <v>783</v>
      </c>
      <c r="X741" s="99">
        <v>750</v>
      </c>
      <c r="Y741" s="27">
        <v>1639</v>
      </c>
      <c r="Z741" s="27">
        <v>750</v>
      </c>
      <c r="AA741" s="27">
        <v>1200</v>
      </c>
      <c r="AB741" s="27">
        <v>700</v>
      </c>
      <c r="AC741" s="16">
        <f t="shared" si="318"/>
        <v>-50</v>
      </c>
      <c r="AD741" s="31">
        <f t="shared" si="319"/>
        <v>-0.06666666666666667</v>
      </c>
    </row>
    <row r="742" spans="1:30" ht="12" customHeight="1">
      <c r="A742" s="90">
        <v>2022</v>
      </c>
      <c r="B742" s="91" t="s">
        <v>111</v>
      </c>
      <c r="F742" s="99"/>
      <c r="G742" s="99"/>
      <c r="H742" s="99"/>
      <c r="I742" s="99"/>
      <c r="J742" s="99">
        <v>620</v>
      </c>
      <c r="K742" s="108"/>
      <c r="L742" s="111"/>
      <c r="S742" s="99"/>
      <c r="T742" s="99">
        <v>620</v>
      </c>
      <c r="U742" s="99">
        <v>620</v>
      </c>
      <c r="V742" s="99">
        <v>620</v>
      </c>
      <c r="W742" s="99">
        <v>620</v>
      </c>
      <c r="X742" s="99">
        <v>620</v>
      </c>
      <c r="Y742" s="27">
        <v>625</v>
      </c>
      <c r="Z742" s="27">
        <v>680</v>
      </c>
      <c r="AA742" s="27">
        <v>680</v>
      </c>
      <c r="AB742" s="27">
        <v>720</v>
      </c>
      <c r="AC742" s="16">
        <f t="shared" si="318"/>
        <v>40</v>
      </c>
      <c r="AD742" s="31">
        <f t="shared" si="319"/>
        <v>0.058823529411764705</v>
      </c>
    </row>
    <row r="743" spans="1:30" ht="12" customHeight="1">
      <c r="A743" s="90">
        <v>2032</v>
      </c>
      <c r="B743" s="91" t="s">
        <v>332</v>
      </c>
      <c r="F743" s="109">
        <v>1000</v>
      </c>
      <c r="G743" s="109">
        <v>0</v>
      </c>
      <c r="H743" s="99">
        <v>1500</v>
      </c>
      <c r="I743" s="99">
        <v>1000</v>
      </c>
      <c r="J743" s="99">
        <v>1500</v>
      </c>
      <c r="K743" s="99">
        <v>1321</v>
      </c>
      <c r="L743" s="99">
        <v>1500</v>
      </c>
      <c r="M743" s="99">
        <v>853</v>
      </c>
      <c r="N743" s="99">
        <v>500</v>
      </c>
      <c r="O743" s="99">
        <v>183</v>
      </c>
      <c r="P743" s="99">
        <v>500</v>
      </c>
      <c r="Q743" s="99">
        <v>1363</v>
      </c>
      <c r="R743" s="99">
        <v>500</v>
      </c>
      <c r="S743" s="99">
        <v>500</v>
      </c>
      <c r="T743" s="99">
        <v>500</v>
      </c>
      <c r="U743" s="99">
        <v>97</v>
      </c>
      <c r="V743" s="99">
        <v>500</v>
      </c>
      <c r="W743" s="99">
        <v>430</v>
      </c>
      <c r="X743" s="99">
        <v>500</v>
      </c>
      <c r="Y743" s="27">
        <v>85</v>
      </c>
      <c r="Z743" s="27">
        <v>500</v>
      </c>
      <c r="AA743" s="27">
        <v>550</v>
      </c>
      <c r="AB743" s="27">
        <v>1000</v>
      </c>
      <c r="AC743" s="16">
        <f t="shared" si="318"/>
        <v>500</v>
      </c>
      <c r="AD743" s="31">
        <f t="shared" si="319"/>
        <v>1</v>
      </c>
    </row>
    <row r="744" spans="1:30" ht="12" customHeight="1">
      <c r="A744" s="90">
        <v>2036</v>
      </c>
      <c r="B744" s="91" t="s">
        <v>333</v>
      </c>
      <c r="F744" s="109"/>
      <c r="G744" s="109"/>
      <c r="H744" s="99"/>
      <c r="I744" s="99"/>
      <c r="J744" s="99">
        <v>5000</v>
      </c>
      <c r="K744" s="99">
        <v>1670</v>
      </c>
      <c r="L744" s="99">
        <v>5000</v>
      </c>
      <c r="M744" s="99">
        <v>0</v>
      </c>
      <c r="N744" s="99">
        <v>5000</v>
      </c>
      <c r="O744" s="99">
        <v>2120</v>
      </c>
      <c r="P744" s="99">
        <v>1000</v>
      </c>
      <c r="Q744" s="99">
        <v>-1700</v>
      </c>
      <c r="R744" s="99">
        <v>2000</v>
      </c>
      <c r="S744" s="99">
        <v>2000</v>
      </c>
      <c r="T744" s="99">
        <v>2000</v>
      </c>
      <c r="U744" s="99">
        <v>0</v>
      </c>
      <c r="V744" s="99">
        <v>1200</v>
      </c>
      <c r="W744" s="99">
        <v>155</v>
      </c>
      <c r="X744" s="99">
        <v>1200</v>
      </c>
      <c r="Y744" s="39">
        <v>1250</v>
      </c>
      <c r="Z744" s="39">
        <v>2500</v>
      </c>
      <c r="AA744" s="39">
        <v>2500</v>
      </c>
      <c r="AB744" s="39">
        <v>2500</v>
      </c>
      <c r="AC744" s="16">
        <f t="shared" si="318"/>
        <v>0</v>
      </c>
      <c r="AD744" s="31">
        <f t="shared" si="319"/>
        <v>0</v>
      </c>
    </row>
    <row r="745" spans="1:30" ht="12" customHeight="1">
      <c r="A745" s="90">
        <v>3002</v>
      </c>
      <c r="B745" s="91" t="s">
        <v>199</v>
      </c>
      <c r="F745" s="109"/>
      <c r="G745" s="109"/>
      <c r="H745" s="99"/>
      <c r="I745" s="99"/>
      <c r="J745" s="99"/>
      <c r="K745" s="99"/>
      <c r="L745" s="99">
        <v>600</v>
      </c>
      <c r="M745" s="99">
        <v>0</v>
      </c>
      <c r="N745" s="99">
        <v>750</v>
      </c>
      <c r="O745" s="99">
        <v>750</v>
      </c>
      <c r="P745" s="99">
        <v>960</v>
      </c>
      <c r="Q745" s="99">
        <v>0</v>
      </c>
      <c r="R745" s="99">
        <v>1000</v>
      </c>
      <c r="S745" s="99">
        <v>1500</v>
      </c>
      <c r="T745" s="99">
        <v>1300</v>
      </c>
      <c r="U745" s="99">
        <v>0</v>
      </c>
      <c r="V745" s="99">
        <v>871</v>
      </c>
      <c r="W745" s="99">
        <v>0</v>
      </c>
      <c r="X745" s="99">
        <v>871</v>
      </c>
      <c r="Y745" s="27">
        <v>871</v>
      </c>
      <c r="Z745" s="38">
        <v>1056</v>
      </c>
      <c r="AA745" s="38">
        <v>1056</v>
      </c>
      <c r="AB745" s="38">
        <v>1056</v>
      </c>
      <c r="AC745" s="16">
        <f t="shared" si="318"/>
        <v>0</v>
      </c>
      <c r="AD745" s="31">
        <f t="shared" si="319"/>
        <v>0</v>
      </c>
    </row>
    <row r="746" spans="1:30" ht="12" customHeight="1">
      <c r="A746" s="90">
        <v>3006</v>
      </c>
      <c r="B746" s="91" t="s">
        <v>334</v>
      </c>
      <c r="F746" s="109">
        <v>2500</v>
      </c>
      <c r="G746" s="109">
        <v>741</v>
      </c>
      <c r="H746" s="99">
        <v>2500</v>
      </c>
      <c r="I746" s="99">
        <v>1000</v>
      </c>
      <c r="J746" s="99">
        <v>2500</v>
      </c>
      <c r="K746" s="99">
        <v>1672</v>
      </c>
      <c r="L746" s="99">
        <v>2500</v>
      </c>
      <c r="M746" s="99">
        <v>2482</v>
      </c>
      <c r="N746" s="99">
        <v>2500</v>
      </c>
      <c r="O746" s="99">
        <v>2500</v>
      </c>
      <c r="P746" s="99">
        <v>2500</v>
      </c>
      <c r="Q746" s="99">
        <v>2264</v>
      </c>
      <c r="R746" s="99">
        <v>2500</v>
      </c>
      <c r="S746" s="99">
        <v>2500</v>
      </c>
      <c r="T746" s="99">
        <v>2500</v>
      </c>
      <c r="U746" s="99">
        <v>2548</v>
      </c>
      <c r="V746" s="99">
        <v>2500</v>
      </c>
      <c r="W746" s="99">
        <v>2248</v>
      </c>
      <c r="X746" s="99">
        <v>2500</v>
      </c>
      <c r="Y746" s="39">
        <v>2618</v>
      </c>
      <c r="Z746" s="39">
        <v>2500</v>
      </c>
      <c r="AA746" s="39">
        <v>2500</v>
      </c>
      <c r="AB746" s="39">
        <v>2500</v>
      </c>
      <c r="AC746" s="16">
        <f t="shared" si="318"/>
        <v>0</v>
      </c>
      <c r="AD746" s="31">
        <f t="shared" si="319"/>
        <v>0</v>
      </c>
    </row>
    <row r="747" spans="1:30" ht="12" customHeight="1">
      <c r="A747" s="90">
        <v>3008</v>
      </c>
      <c r="B747" s="91" t="s">
        <v>335</v>
      </c>
      <c r="F747" s="109"/>
      <c r="G747" s="10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>
        <v>0</v>
      </c>
      <c r="V747" s="99">
        <v>0</v>
      </c>
      <c r="W747" s="99">
        <v>400</v>
      </c>
      <c r="X747" s="99">
        <v>0</v>
      </c>
      <c r="Y747" s="27" t="s">
        <v>336</v>
      </c>
      <c r="Z747" s="27" t="s">
        <v>336</v>
      </c>
      <c r="AA747" s="27" t="s">
        <v>336</v>
      </c>
      <c r="AB747" s="27" t="s">
        <v>336</v>
      </c>
      <c r="AC747" s="16"/>
      <c r="AD747" s="31"/>
    </row>
    <row r="748" spans="1:30" ht="12" customHeight="1">
      <c r="A748" s="90">
        <v>3040</v>
      </c>
      <c r="B748" s="91" t="s">
        <v>220</v>
      </c>
      <c r="F748" s="109"/>
      <c r="G748" s="109"/>
      <c r="H748" s="99"/>
      <c r="I748" s="99"/>
      <c r="J748" s="99"/>
      <c r="K748" s="99"/>
      <c r="L748" s="99">
        <v>250</v>
      </c>
      <c r="M748" s="99">
        <v>0</v>
      </c>
      <c r="N748" s="99">
        <v>320</v>
      </c>
      <c r="O748" s="99">
        <v>320</v>
      </c>
      <c r="P748" s="99">
        <v>320</v>
      </c>
      <c r="Q748" s="99">
        <v>0</v>
      </c>
      <c r="R748" s="99">
        <v>335</v>
      </c>
      <c r="S748" s="99">
        <v>550</v>
      </c>
      <c r="T748" s="99">
        <v>472</v>
      </c>
      <c r="U748" s="99">
        <v>445</v>
      </c>
      <c r="V748" s="99">
        <v>331</v>
      </c>
      <c r="W748" s="99">
        <v>0</v>
      </c>
      <c r="X748" s="99">
        <v>350</v>
      </c>
      <c r="Y748" s="27">
        <v>350</v>
      </c>
      <c r="Z748" s="27">
        <v>622</v>
      </c>
      <c r="AA748" s="27">
        <v>622</v>
      </c>
      <c r="AB748" s="27">
        <v>622</v>
      </c>
      <c r="AC748" s="16">
        <f t="shared" si="318"/>
        <v>0</v>
      </c>
      <c r="AD748" s="31">
        <f t="shared" si="319"/>
        <v>0</v>
      </c>
    </row>
    <row r="749" spans="1:30" ht="12" customHeight="1">
      <c r="A749" s="90"/>
      <c r="B749" s="91"/>
      <c r="F749" s="109"/>
      <c r="G749" s="10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AA749" s="27">
        <v>7500</v>
      </c>
      <c r="AB749" s="39">
        <v>18000</v>
      </c>
      <c r="AC749" s="16"/>
      <c r="AD749" s="31"/>
    </row>
    <row r="750" spans="1:30" ht="12" customHeight="1">
      <c r="A750" s="90">
        <v>4005</v>
      </c>
      <c r="B750" s="91" t="s">
        <v>337</v>
      </c>
      <c r="F750" s="109">
        <v>2250</v>
      </c>
      <c r="G750" s="109">
        <v>2400</v>
      </c>
      <c r="H750" s="99">
        <v>2250</v>
      </c>
      <c r="I750" s="99">
        <v>2250</v>
      </c>
      <c r="J750" s="99">
        <v>2250</v>
      </c>
      <c r="K750" s="99">
        <v>375</v>
      </c>
      <c r="L750" s="99">
        <v>2250</v>
      </c>
      <c r="M750" s="99">
        <v>1950</v>
      </c>
      <c r="N750" s="99">
        <v>2250</v>
      </c>
      <c r="O750" s="99">
        <v>900</v>
      </c>
      <c r="P750" s="99">
        <v>2250</v>
      </c>
      <c r="Q750" s="99">
        <v>700</v>
      </c>
      <c r="R750" s="99">
        <v>2250</v>
      </c>
      <c r="S750" s="99">
        <v>2250</v>
      </c>
      <c r="T750" s="99">
        <v>2250</v>
      </c>
      <c r="U750" s="99">
        <v>875</v>
      </c>
      <c r="V750" s="99">
        <v>2250</v>
      </c>
      <c r="W750" s="99">
        <v>2487</v>
      </c>
      <c r="X750" s="99">
        <v>2250</v>
      </c>
      <c r="Y750" s="39">
        <v>1612</v>
      </c>
      <c r="Z750" s="39">
        <v>2250</v>
      </c>
      <c r="AA750" s="39">
        <v>2250</v>
      </c>
      <c r="AB750" s="39">
        <v>2250</v>
      </c>
      <c r="AC750" s="16">
        <f t="shared" si="318"/>
        <v>0</v>
      </c>
      <c r="AD750" s="31">
        <f t="shared" si="319"/>
        <v>0</v>
      </c>
    </row>
    <row r="751" spans="1:30" ht="12" customHeight="1">
      <c r="A751" s="90">
        <v>6010</v>
      </c>
      <c r="B751" s="91" t="s">
        <v>301</v>
      </c>
      <c r="F751" s="109"/>
      <c r="G751" s="109"/>
      <c r="H751" s="99">
        <v>310</v>
      </c>
      <c r="I751" s="99">
        <v>310</v>
      </c>
      <c r="J751" s="99">
        <v>620</v>
      </c>
      <c r="K751" s="99">
        <v>0</v>
      </c>
      <c r="L751" s="99">
        <v>643</v>
      </c>
      <c r="M751" s="99">
        <v>643</v>
      </c>
      <c r="N751" s="99">
        <v>644</v>
      </c>
      <c r="O751" s="99">
        <v>644</v>
      </c>
      <c r="P751" s="99">
        <v>755</v>
      </c>
      <c r="Q751" s="99">
        <v>755</v>
      </c>
      <c r="R751" s="99">
        <f>SUM(R734:R750)*0.015</f>
        <v>1146.84894</v>
      </c>
      <c r="S751" s="99">
        <f>SUM(S734:S750)*0.015</f>
        <v>1071.0735</v>
      </c>
      <c r="T751" s="99">
        <f>SUM(T734:T750)*0.015</f>
        <v>1201.429905</v>
      </c>
      <c r="U751" s="99">
        <f>SUM(U738:U750)*0.03</f>
        <v>1270.71</v>
      </c>
      <c r="V751" s="99">
        <f>SUM(V738:V750)*0.03</f>
        <v>1367.66646</v>
      </c>
      <c r="W751" s="99">
        <v>1367</v>
      </c>
      <c r="X751" s="99">
        <f>SUM(X738:X750)*0.03</f>
        <v>1360.574985</v>
      </c>
      <c r="Y751" s="39">
        <v>1361</v>
      </c>
      <c r="Z751" s="39">
        <f>SUM(Z738:Z750)*0.03</f>
        <v>1432.72362</v>
      </c>
      <c r="AA751" s="39">
        <f>SUM(AA738:AA750)*0.03</f>
        <v>1672.72362</v>
      </c>
      <c r="AB751" s="39">
        <f>SUM(AB738:AB750)*0.03</f>
        <v>2020.10616</v>
      </c>
      <c r="AC751" s="16">
        <f t="shared" si="318"/>
        <v>587.3825400000001</v>
      </c>
      <c r="AD751" s="31">
        <f t="shared" si="319"/>
        <v>0.4099761683275663</v>
      </c>
    </row>
    <row r="752" spans="1:30" s="33" customFormat="1" ht="12" customHeight="1">
      <c r="A752" s="93"/>
      <c r="B752" s="91" t="s">
        <v>141</v>
      </c>
      <c r="C752" s="5"/>
      <c r="D752" s="4"/>
      <c r="E752" s="5"/>
      <c r="F752" s="110">
        <f aca="true" t="shared" si="322" ref="F752:X752">SUM(F739:F751)</f>
        <v>7075</v>
      </c>
      <c r="G752" s="110">
        <f t="shared" si="322"/>
        <v>3758</v>
      </c>
      <c r="H752" s="106">
        <f t="shared" si="322"/>
        <v>7885</v>
      </c>
      <c r="I752" s="106">
        <f t="shared" si="322"/>
        <v>6130</v>
      </c>
      <c r="J752" s="106">
        <f t="shared" si="322"/>
        <v>13815</v>
      </c>
      <c r="K752" s="106">
        <f t="shared" si="322"/>
        <v>5916</v>
      </c>
      <c r="L752" s="106">
        <f t="shared" si="322"/>
        <v>13693</v>
      </c>
      <c r="M752" s="106">
        <f t="shared" si="322"/>
        <v>6606</v>
      </c>
      <c r="N752" s="106">
        <f t="shared" si="322"/>
        <v>12914</v>
      </c>
      <c r="O752" s="106">
        <f t="shared" si="322"/>
        <v>8853</v>
      </c>
      <c r="P752" s="106">
        <f t="shared" si="322"/>
        <v>9260</v>
      </c>
      <c r="Q752" s="106">
        <f t="shared" si="322"/>
        <v>4499</v>
      </c>
      <c r="R752" s="106">
        <f t="shared" si="322"/>
        <v>11006.84894</v>
      </c>
      <c r="S752" s="106">
        <f t="shared" si="322"/>
        <v>11546.0735</v>
      </c>
      <c r="T752" s="106">
        <f t="shared" si="322"/>
        <v>12058.429905</v>
      </c>
      <c r="U752" s="106">
        <f t="shared" si="322"/>
        <v>7006.71</v>
      </c>
      <c r="V752" s="106">
        <f t="shared" si="322"/>
        <v>11229.66646</v>
      </c>
      <c r="W752" s="106">
        <f t="shared" si="322"/>
        <v>8887</v>
      </c>
      <c r="X752" s="106">
        <f t="shared" si="322"/>
        <v>10991.574985</v>
      </c>
      <c r="Y752" s="40">
        <f>SUM(Y739:Y751)</f>
        <v>11294</v>
      </c>
      <c r="Z752" s="40">
        <f>SUM(Z739:Z751)</f>
        <v>12765.72362</v>
      </c>
      <c r="AA752" s="40">
        <f>SUM(AA739:AA751)</f>
        <v>21005.72362</v>
      </c>
      <c r="AB752" s="40">
        <f>SUM(AB739:AB751)</f>
        <v>31843.10616</v>
      </c>
      <c r="AC752" s="21">
        <f t="shared" si="318"/>
        <v>19077.38254</v>
      </c>
      <c r="AD752" s="34">
        <f t="shared" si="319"/>
        <v>1.494422338120461</v>
      </c>
    </row>
    <row r="753" spans="1:30" s="33" customFormat="1" ht="12" customHeight="1">
      <c r="A753" s="93"/>
      <c r="B753" s="91" t="s">
        <v>338</v>
      </c>
      <c r="C753" s="5"/>
      <c r="D753" s="4"/>
      <c r="E753" s="5"/>
      <c r="F753" s="110">
        <f>SUM(F752+F738)</f>
        <v>20610</v>
      </c>
      <c r="G753" s="110">
        <f>SUM(G752+G738)</f>
        <v>21581</v>
      </c>
      <c r="H753" s="106">
        <f aca="true" t="shared" si="323" ref="H753:Z753">SUM(H738+H752)</f>
        <v>35165.663</v>
      </c>
      <c r="I753" s="106">
        <f t="shared" si="323"/>
        <v>30770</v>
      </c>
      <c r="J753" s="106">
        <f t="shared" si="323"/>
        <v>42532</v>
      </c>
      <c r="K753" s="106">
        <f t="shared" si="323"/>
        <v>30169</v>
      </c>
      <c r="L753" s="106">
        <f t="shared" si="323"/>
        <v>43535</v>
      </c>
      <c r="M753" s="106">
        <f t="shared" si="323"/>
        <v>34599</v>
      </c>
      <c r="N753" s="106">
        <f t="shared" si="323"/>
        <v>43595</v>
      </c>
      <c r="O753" s="106">
        <f t="shared" si="323"/>
        <v>38289</v>
      </c>
      <c r="P753" s="106">
        <f t="shared" si="323"/>
        <v>41079</v>
      </c>
      <c r="Q753" s="106">
        <f t="shared" si="323"/>
        <v>32579</v>
      </c>
      <c r="R753" s="106">
        <f t="shared" si="323"/>
        <v>44305.146940000006</v>
      </c>
      <c r="S753" s="106">
        <f t="shared" si="323"/>
        <v>42011.0235</v>
      </c>
      <c r="T753" s="106">
        <f t="shared" si="323"/>
        <v>46677.59340500001</v>
      </c>
      <c r="U753" s="106">
        <f t="shared" si="323"/>
        <v>43627.71</v>
      </c>
      <c r="V753" s="106">
        <f t="shared" si="323"/>
        <v>46956.54846</v>
      </c>
      <c r="W753" s="106">
        <f t="shared" si="323"/>
        <v>44533</v>
      </c>
      <c r="X753" s="106">
        <f t="shared" si="323"/>
        <v>46713.074485</v>
      </c>
      <c r="Y753" s="40">
        <f t="shared" si="323"/>
        <v>44213</v>
      </c>
      <c r="Z753" s="40">
        <f t="shared" si="323"/>
        <v>49190.17762</v>
      </c>
      <c r="AA753" s="40">
        <f>SUM(AA738+AA752)</f>
        <v>57430.17762</v>
      </c>
      <c r="AB753" s="40">
        <f>SUM(AB738+AB752)</f>
        <v>69356.97816</v>
      </c>
      <c r="AC753" s="21">
        <f t="shared" si="318"/>
        <v>20166.800539999997</v>
      </c>
      <c r="AD753" s="34">
        <f t="shared" si="319"/>
        <v>0.4099761683275661</v>
      </c>
    </row>
    <row r="754" spans="6:24" ht="12" customHeight="1">
      <c r="F754" s="61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</row>
    <row r="755" spans="1:30" ht="12" customHeight="1">
      <c r="A755" s="72">
        <v>865</v>
      </c>
      <c r="B755" s="73" t="s">
        <v>339</v>
      </c>
      <c r="C755" s="3" t="s">
        <v>1</v>
      </c>
      <c r="D755" s="6" t="s">
        <v>2</v>
      </c>
      <c r="E755" s="6" t="s">
        <v>1</v>
      </c>
      <c r="F755" s="72" t="s">
        <v>2</v>
      </c>
      <c r="G755" s="72" t="s">
        <v>1</v>
      </c>
      <c r="H755" s="72" t="s">
        <v>2</v>
      </c>
      <c r="I755" s="6" t="s">
        <v>1</v>
      </c>
      <c r="J755" s="6" t="s">
        <v>2</v>
      </c>
      <c r="K755" s="6" t="s">
        <v>1</v>
      </c>
      <c r="L755" s="6" t="s">
        <v>2</v>
      </c>
      <c r="M755" s="6" t="s">
        <v>1</v>
      </c>
      <c r="N755" s="6" t="s">
        <v>2</v>
      </c>
      <c r="O755" s="6" t="s">
        <v>1</v>
      </c>
      <c r="P755" s="6" t="s">
        <v>2</v>
      </c>
      <c r="Q755" s="6" t="s">
        <v>1</v>
      </c>
      <c r="R755" s="6" t="s">
        <v>2</v>
      </c>
      <c r="S755" s="6" t="s">
        <v>43</v>
      </c>
      <c r="T755" s="6" t="s">
        <v>2</v>
      </c>
      <c r="U755" s="6" t="s">
        <v>42</v>
      </c>
      <c r="V755" s="6" t="s">
        <v>2</v>
      </c>
      <c r="W755" s="6" t="s">
        <v>42</v>
      </c>
      <c r="X755" s="6" t="s">
        <v>2</v>
      </c>
      <c r="Y755" s="6" t="s">
        <v>1</v>
      </c>
      <c r="Z755" s="6" t="s">
        <v>2</v>
      </c>
      <c r="AA755" s="6" t="s">
        <v>43</v>
      </c>
      <c r="AB755" s="6" t="s">
        <v>2</v>
      </c>
      <c r="AC755" s="6" t="s">
        <v>3</v>
      </c>
      <c r="AD755" s="7" t="s">
        <v>4</v>
      </c>
    </row>
    <row r="756" spans="1:30" ht="12" customHeight="1">
      <c r="A756" s="72"/>
      <c r="B756" s="73"/>
      <c r="C756" s="3" t="s">
        <v>5</v>
      </c>
      <c r="D756" s="6" t="s">
        <v>6</v>
      </c>
      <c r="E756" s="6" t="s">
        <v>6</v>
      </c>
      <c r="F756" s="72" t="s">
        <v>7</v>
      </c>
      <c r="G756" s="72" t="s">
        <v>7</v>
      </c>
      <c r="H756" s="72" t="s">
        <v>8</v>
      </c>
      <c r="I756" s="6" t="s">
        <v>8</v>
      </c>
      <c r="J756" s="6" t="s">
        <v>9</v>
      </c>
      <c r="K756" s="6" t="s">
        <v>291</v>
      </c>
      <c r="L756" s="6" t="s">
        <v>292</v>
      </c>
      <c r="M756" s="6" t="s">
        <v>292</v>
      </c>
      <c r="N756" s="6" t="s">
        <v>44</v>
      </c>
      <c r="O756" s="6" t="s">
        <v>11</v>
      </c>
      <c r="P756" s="6" t="s">
        <v>45</v>
      </c>
      <c r="Q756" s="6" t="s">
        <v>45</v>
      </c>
      <c r="R756" s="6" t="s">
        <v>46</v>
      </c>
      <c r="S756" s="6" t="s">
        <v>13</v>
      </c>
      <c r="T756" s="6" t="s">
        <v>14</v>
      </c>
      <c r="U756" s="6" t="s">
        <v>14</v>
      </c>
      <c r="V756" s="6" t="s">
        <v>15</v>
      </c>
      <c r="W756" s="6" t="s">
        <v>15</v>
      </c>
      <c r="X756" s="6" t="s">
        <v>16</v>
      </c>
      <c r="Y756" s="6" t="s">
        <v>16</v>
      </c>
      <c r="Z756" s="6" t="s">
        <v>17</v>
      </c>
      <c r="AA756" s="6" t="s">
        <v>17</v>
      </c>
      <c r="AB756" s="6" t="s">
        <v>402</v>
      </c>
      <c r="AC756" s="6" t="s">
        <v>400</v>
      </c>
      <c r="AD756" s="7" t="s">
        <v>400</v>
      </c>
    </row>
    <row r="757" spans="1:30" ht="12" customHeight="1">
      <c r="A757" s="162"/>
      <c r="B757" s="162" t="s">
        <v>293</v>
      </c>
      <c r="C757" s="103"/>
      <c r="D757" s="78"/>
      <c r="E757" s="78"/>
      <c r="F757" s="74"/>
      <c r="G757" s="74"/>
      <c r="H757" s="74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161">
        <v>14560</v>
      </c>
      <c r="Z757" s="161">
        <v>16225</v>
      </c>
      <c r="AA757" s="161">
        <v>21225</v>
      </c>
      <c r="AB757" s="161">
        <v>45000</v>
      </c>
      <c r="AC757" s="164">
        <f aca="true" t="shared" si="324" ref="AC757:AC767">SUM(AB757-Z757)</f>
        <v>28775</v>
      </c>
      <c r="AD757" s="165">
        <f>SUM(AC757/Z757)</f>
        <v>1.773497688751926</v>
      </c>
    </row>
    <row r="758" spans="1:30" ht="12" customHeight="1">
      <c r="A758" s="163" t="s">
        <v>433</v>
      </c>
      <c r="B758" s="162" t="s">
        <v>39</v>
      </c>
      <c r="C758" s="103"/>
      <c r="D758" s="78"/>
      <c r="E758" s="78"/>
      <c r="F758" s="74"/>
      <c r="G758" s="74"/>
      <c r="H758" s="74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161">
        <v>896</v>
      </c>
      <c r="Z758" s="161">
        <v>1100</v>
      </c>
      <c r="AA758" s="161">
        <v>900</v>
      </c>
      <c r="AB758" s="161">
        <v>900</v>
      </c>
      <c r="AC758" s="164">
        <f t="shared" si="324"/>
        <v>-200</v>
      </c>
      <c r="AD758" s="165">
        <f>SUM(AC758/Z758)</f>
        <v>-0.18181818181818182</v>
      </c>
    </row>
    <row r="759" spans="1:30" ht="12" customHeight="1">
      <c r="A759" s="163" t="s">
        <v>434</v>
      </c>
      <c r="B759" s="162" t="s">
        <v>435</v>
      </c>
      <c r="C759" s="103"/>
      <c r="D759" s="78"/>
      <c r="E759" s="78"/>
      <c r="F759" s="74"/>
      <c r="G759" s="74"/>
      <c r="H759" s="74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161">
        <v>2838</v>
      </c>
      <c r="Z759" s="161">
        <v>3500</v>
      </c>
      <c r="AA759" s="161">
        <v>3000</v>
      </c>
      <c r="AB759" s="161">
        <v>3000</v>
      </c>
      <c r="AC759" s="164">
        <f t="shared" si="324"/>
        <v>-500</v>
      </c>
      <c r="AD759" s="165"/>
    </row>
    <row r="760" spans="1:30" ht="12" customHeight="1">
      <c r="A760" s="163" t="s">
        <v>436</v>
      </c>
      <c r="B760" s="162" t="s">
        <v>437</v>
      </c>
      <c r="C760" s="103"/>
      <c r="D760" s="78"/>
      <c r="E760" s="78"/>
      <c r="F760" s="74"/>
      <c r="G760" s="74"/>
      <c r="H760" s="74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161">
        <v>17292</v>
      </c>
      <c r="Z760" s="161">
        <v>20000</v>
      </c>
      <c r="AA760" s="161">
        <v>18000</v>
      </c>
      <c r="AB760" s="161">
        <v>18000</v>
      </c>
      <c r="AC760" s="164">
        <f t="shared" si="324"/>
        <v>-2000</v>
      </c>
      <c r="AD760" s="165">
        <f>SUM(AC760/Z760)</f>
        <v>-0.1</v>
      </c>
    </row>
    <row r="761" spans="1:30" ht="12" customHeight="1">
      <c r="A761" s="163" t="s">
        <v>438</v>
      </c>
      <c r="B761" s="162" t="s">
        <v>439</v>
      </c>
      <c r="C761" s="103"/>
      <c r="D761" s="78"/>
      <c r="E761" s="78"/>
      <c r="F761" s="74"/>
      <c r="G761" s="74"/>
      <c r="H761" s="74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161">
        <v>7200</v>
      </c>
      <c r="Z761" s="161">
        <v>29500</v>
      </c>
      <c r="AA761" s="161">
        <v>28000</v>
      </c>
      <c r="AB761" s="161">
        <v>32000</v>
      </c>
      <c r="AC761" s="164">
        <f t="shared" si="324"/>
        <v>2500</v>
      </c>
      <c r="AD761" s="165">
        <f>SUM(AC761/Z761)</f>
        <v>0.0847457627118644</v>
      </c>
    </row>
    <row r="762" spans="1:30" ht="12" customHeight="1">
      <c r="A762" s="163" t="s">
        <v>440</v>
      </c>
      <c r="B762" s="162" t="s">
        <v>441</v>
      </c>
      <c r="C762" s="103"/>
      <c r="D762" s="78"/>
      <c r="E762" s="78"/>
      <c r="F762" s="74"/>
      <c r="G762" s="74"/>
      <c r="H762" s="74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161"/>
      <c r="Z762" s="161"/>
      <c r="AA762" s="161"/>
      <c r="AB762" s="161"/>
      <c r="AC762" s="164">
        <f t="shared" si="324"/>
        <v>0</v>
      </c>
      <c r="AD762" s="165"/>
    </row>
    <row r="763" spans="1:30" ht="12" customHeight="1">
      <c r="A763" s="163" t="s">
        <v>442</v>
      </c>
      <c r="B763" s="162" t="s">
        <v>443</v>
      </c>
      <c r="C763" s="103"/>
      <c r="D763" s="78"/>
      <c r="E763" s="78"/>
      <c r="F763" s="74"/>
      <c r="G763" s="74"/>
      <c r="H763" s="74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161">
        <v>3500</v>
      </c>
      <c r="Z763" s="161">
        <v>2000</v>
      </c>
      <c r="AA763" s="161">
        <v>14795</v>
      </c>
      <c r="AB763" s="161">
        <v>15795</v>
      </c>
      <c r="AC763" s="164">
        <f t="shared" si="324"/>
        <v>13795</v>
      </c>
      <c r="AD763" s="165"/>
    </row>
    <row r="764" spans="1:30" ht="12" customHeight="1">
      <c r="A764" s="163" t="s">
        <v>444</v>
      </c>
      <c r="B764" s="162" t="s">
        <v>445</v>
      </c>
      <c r="C764" s="103"/>
      <c r="D764" s="78"/>
      <c r="E764" s="78"/>
      <c r="F764" s="74"/>
      <c r="G764" s="74"/>
      <c r="H764" s="74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161"/>
      <c r="Z764" s="161"/>
      <c r="AA764" s="161">
        <v>3000</v>
      </c>
      <c r="AB764" s="161">
        <v>25000</v>
      </c>
      <c r="AC764" s="164"/>
      <c r="AD764" s="165"/>
    </row>
    <row r="765" spans="1:30" ht="12" customHeight="1">
      <c r="A765" s="163" t="s">
        <v>446</v>
      </c>
      <c r="B765" s="162" t="s">
        <v>447</v>
      </c>
      <c r="C765" s="103"/>
      <c r="D765" s="78"/>
      <c r="E765" s="78"/>
      <c r="F765" s="74"/>
      <c r="G765" s="74"/>
      <c r="H765" s="74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161">
        <v>9099</v>
      </c>
      <c r="Z765" s="161">
        <v>8000</v>
      </c>
      <c r="AA765" s="161">
        <v>8250</v>
      </c>
      <c r="AB765" s="161">
        <v>8000</v>
      </c>
      <c r="AC765" s="164">
        <f t="shared" si="324"/>
        <v>0</v>
      </c>
      <c r="AD765" s="165"/>
    </row>
    <row r="766" spans="1:30" ht="12" customHeight="1">
      <c r="A766" s="163" t="s">
        <v>448</v>
      </c>
      <c r="B766" s="162" t="s">
        <v>449</v>
      </c>
      <c r="C766" s="103"/>
      <c r="D766" s="78"/>
      <c r="E766" s="78"/>
      <c r="F766" s="74"/>
      <c r="G766" s="74"/>
      <c r="H766" s="74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161"/>
      <c r="Z766" s="161"/>
      <c r="AA766" s="161"/>
      <c r="AB766" s="161"/>
      <c r="AC766" s="164"/>
      <c r="AD766" s="165"/>
    </row>
    <row r="767" spans="1:30" ht="12" customHeight="1">
      <c r="A767" s="163"/>
      <c r="B767" s="162" t="s">
        <v>450</v>
      </c>
      <c r="C767" s="103"/>
      <c r="D767" s="78"/>
      <c r="E767" s="78"/>
      <c r="F767" s="74"/>
      <c r="G767" s="74"/>
      <c r="H767" s="74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166">
        <f>SUM(Y757:Y765)</f>
        <v>55385</v>
      </c>
      <c r="Z767" s="166">
        <f>SUM(Z757:Z765)</f>
        <v>80325</v>
      </c>
      <c r="AA767" s="166">
        <f>SUM(AA757:AA766)</f>
        <v>97170</v>
      </c>
      <c r="AB767" s="166">
        <f>SUM(AB757:AB766)</f>
        <v>147695</v>
      </c>
      <c r="AC767" s="167">
        <f t="shared" si="324"/>
        <v>67370</v>
      </c>
      <c r="AD767" s="168">
        <f>SUM(AC767/Z767)</f>
        <v>0.8387177093059446</v>
      </c>
    </row>
    <row r="768" spans="1:30" ht="12" customHeight="1">
      <c r="A768" s="163"/>
      <c r="B768" s="162"/>
      <c r="C768" s="103"/>
      <c r="D768" s="78"/>
      <c r="E768" s="78"/>
      <c r="F768" s="74"/>
      <c r="G768" s="74"/>
      <c r="H768" s="74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9"/>
    </row>
    <row r="769" spans="1:30" ht="12" customHeight="1">
      <c r="A769" s="74"/>
      <c r="B769" s="75" t="s">
        <v>297</v>
      </c>
      <c r="C769" s="103"/>
      <c r="D769" s="78"/>
      <c r="E769" s="78"/>
      <c r="F769" s="74"/>
      <c r="G769" s="74"/>
      <c r="H769" s="74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9"/>
    </row>
    <row r="770" spans="1:30" ht="12" customHeight="1">
      <c r="A770" s="25">
        <v>4005</v>
      </c>
      <c r="B770" s="112" t="s">
        <v>340</v>
      </c>
      <c r="C770" s="113"/>
      <c r="D770" s="113"/>
      <c r="E770" s="113"/>
      <c r="F770" s="113">
        <v>10000</v>
      </c>
      <c r="G770" s="113">
        <f aca="true" t="shared" si="325" ref="G770:G785">SUM(F770-D770)</f>
        <v>10000</v>
      </c>
      <c r="H770" s="114"/>
      <c r="I770" s="115"/>
      <c r="J770" s="115"/>
      <c r="K770" s="116"/>
      <c r="L770" s="117">
        <v>10000</v>
      </c>
      <c r="M770" s="117">
        <v>7165</v>
      </c>
      <c r="N770" s="117">
        <v>6500</v>
      </c>
      <c r="O770" s="117">
        <v>2187</v>
      </c>
      <c r="P770" s="117">
        <v>10000</v>
      </c>
      <c r="Q770" s="117">
        <v>5745</v>
      </c>
      <c r="R770" s="117">
        <v>0</v>
      </c>
      <c r="S770" s="117">
        <v>0</v>
      </c>
      <c r="T770" s="117">
        <v>0</v>
      </c>
      <c r="U770" s="117">
        <v>0</v>
      </c>
      <c r="V770" s="117">
        <v>0</v>
      </c>
      <c r="W770" s="113"/>
      <c r="X770" s="113"/>
      <c r="Y770" s="113"/>
      <c r="Z770" s="113">
        <v>10000</v>
      </c>
      <c r="AA770" s="113">
        <v>10000</v>
      </c>
      <c r="AB770" s="113">
        <v>0</v>
      </c>
      <c r="AC770" s="16">
        <f aca="true" t="shared" si="326" ref="AC770:AC786">SUM(AB770-Z770)</f>
        <v>-10000</v>
      </c>
      <c r="AD770" s="31">
        <f aca="true" t="shared" si="327" ref="AD770:AD786">SUM(AC770/Z770)</f>
        <v>-1</v>
      </c>
    </row>
    <row r="771" spans="1:30" ht="12" customHeight="1">
      <c r="A771" s="25">
        <v>4006</v>
      </c>
      <c r="B771" s="5" t="s">
        <v>341</v>
      </c>
      <c r="C771" s="113">
        <v>6747</v>
      </c>
      <c r="D771" s="113">
        <v>6030</v>
      </c>
      <c r="E771" s="113">
        <v>500</v>
      </c>
      <c r="F771" s="113">
        <v>5000</v>
      </c>
      <c r="G771" s="113">
        <f t="shared" si="325"/>
        <v>-1030</v>
      </c>
      <c r="H771" s="114">
        <f aca="true" t="shared" si="328" ref="H771:H785">SUM(G771/D771)</f>
        <v>-0.17081260364842454</v>
      </c>
      <c r="I771" s="115">
        <v>5000</v>
      </c>
      <c r="J771" s="115">
        <f>SUM(I771-G771)</f>
        <v>6030</v>
      </c>
      <c r="K771" s="116">
        <f aca="true" t="shared" si="329" ref="K771:K776">SUM(J771/G771)</f>
        <v>-5.854368932038835</v>
      </c>
      <c r="L771" s="117">
        <v>10000</v>
      </c>
      <c r="M771" s="117">
        <v>0</v>
      </c>
      <c r="N771" s="117">
        <v>5000</v>
      </c>
      <c r="O771" s="117">
        <v>5000</v>
      </c>
      <c r="P771" s="117">
        <v>5000</v>
      </c>
      <c r="Q771" s="117">
        <v>5550</v>
      </c>
      <c r="R771" s="117">
        <v>0</v>
      </c>
      <c r="S771" s="117">
        <v>0</v>
      </c>
      <c r="T771" s="117">
        <v>0</v>
      </c>
      <c r="U771" s="117">
        <v>0</v>
      </c>
      <c r="V771" s="117">
        <v>0</v>
      </c>
      <c r="W771" s="113">
        <v>6747</v>
      </c>
      <c r="X771" s="113">
        <v>6030</v>
      </c>
      <c r="Y771" s="113">
        <v>554</v>
      </c>
      <c r="Z771" s="113">
        <v>5000</v>
      </c>
      <c r="AA771" s="113">
        <v>5000</v>
      </c>
      <c r="AB771" s="113">
        <v>20000</v>
      </c>
      <c r="AC771" s="16">
        <f t="shared" si="326"/>
        <v>15000</v>
      </c>
      <c r="AD771" s="31">
        <f t="shared" si="327"/>
        <v>3</v>
      </c>
    </row>
    <row r="772" spans="1:30" ht="12" customHeight="1">
      <c r="A772" s="25">
        <v>4011</v>
      </c>
      <c r="B772" s="5" t="s">
        <v>342</v>
      </c>
      <c r="C772" s="113">
        <v>3456</v>
      </c>
      <c r="D772" s="113">
        <v>1000</v>
      </c>
      <c r="E772" s="113">
        <v>500</v>
      </c>
      <c r="F772" s="113">
        <v>0</v>
      </c>
      <c r="G772" s="113">
        <f t="shared" si="325"/>
        <v>-1000</v>
      </c>
      <c r="H772" s="114">
        <f t="shared" si="328"/>
        <v>-1</v>
      </c>
      <c r="I772" s="115">
        <v>1000</v>
      </c>
      <c r="J772" s="115">
        <f>SUM(I772-G772)</f>
        <v>2000</v>
      </c>
      <c r="K772" s="116">
        <f t="shared" si="329"/>
        <v>-2</v>
      </c>
      <c r="L772" s="117"/>
      <c r="M772" s="117"/>
      <c r="N772" s="117"/>
      <c r="O772" s="117"/>
      <c r="P772" s="117"/>
      <c r="Q772" s="117"/>
      <c r="R772" s="117"/>
      <c r="S772" s="117"/>
      <c r="T772" s="117">
        <v>12000</v>
      </c>
      <c r="U772" s="117">
        <v>12500</v>
      </c>
      <c r="V772" s="117">
        <v>0</v>
      </c>
      <c r="W772" s="113">
        <v>3456</v>
      </c>
      <c r="X772" s="113">
        <v>1000</v>
      </c>
      <c r="Y772" s="113">
        <v>72</v>
      </c>
      <c r="Z772" s="113">
        <v>0</v>
      </c>
      <c r="AA772" s="113">
        <v>0</v>
      </c>
      <c r="AB772" s="113">
        <v>0</v>
      </c>
      <c r="AC772" s="16">
        <f t="shared" si="326"/>
        <v>0</v>
      </c>
      <c r="AD772" s="31"/>
    </row>
    <row r="773" spans="1:30" ht="12" customHeight="1">
      <c r="A773" s="25">
        <v>4015</v>
      </c>
      <c r="B773" s="5" t="s">
        <v>343</v>
      </c>
      <c r="C773" s="113">
        <v>5237</v>
      </c>
      <c r="D773" s="113">
        <v>200</v>
      </c>
      <c r="E773" s="113">
        <v>50</v>
      </c>
      <c r="F773" s="113">
        <v>200</v>
      </c>
      <c r="G773" s="113">
        <f t="shared" si="325"/>
        <v>0</v>
      </c>
      <c r="H773" s="114">
        <f t="shared" si="328"/>
        <v>0</v>
      </c>
      <c r="I773" s="70">
        <v>200</v>
      </c>
      <c r="J773" s="115">
        <f>SUM(I773-G773)</f>
        <v>200</v>
      </c>
      <c r="K773" s="116" t="e">
        <f t="shared" si="329"/>
        <v>#DIV/0!</v>
      </c>
      <c r="L773" s="117">
        <v>7000</v>
      </c>
      <c r="M773" s="117">
        <v>6431</v>
      </c>
      <c r="N773" s="117">
        <v>7000</v>
      </c>
      <c r="O773" s="117">
        <v>6031</v>
      </c>
      <c r="P773" s="117">
        <v>7000</v>
      </c>
      <c r="Q773" s="117">
        <v>9166</v>
      </c>
      <c r="R773" s="117">
        <v>0</v>
      </c>
      <c r="S773" s="117">
        <v>0</v>
      </c>
      <c r="T773" s="117">
        <v>0</v>
      </c>
      <c r="U773" s="117">
        <v>0</v>
      </c>
      <c r="V773" s="117">
        <v>10125</v>
      </c>
      <c r="W773" s="113">
        <v>5237</v>
      </c>
      <c r="X773" s="113">
        <v>200</v>
      </c>
      <c r="Y773" s="113">
        <v>0</v>
      </c>
      <c r="Z773" s="113">
        <v>200</v>
      </c>
      <c r="AA773" s="113">
        <v>200</v>
      </c>
      <c r="AB773" s="113">
        <v>200</v>
      </c>
      <c r="AC773" s="16">
        <f t="shared" si="326"/>
        <v>0</v>
      </c>
      <c r="AD773" s="31">
        <f t="shared" si="327"/>
        <v>0</v>
      </c>
    </row>
    <row r="774" spans="1:30" ht="12" customHeight="1">
      <c r="A774" s="25">
        <v>4016</v>
      </c>
      <c r="B774" s="5" t="s">
        <v>344</v>
      </c>
      <c r="C774" s="113">
        <v>0</v>
      </c>
      <c r="D774" s="113">
        <v>6000</v>
      </c>
      <c r="E774" s="113">
        <v>300</v>
      </c>
      <c r="F774" s="113">
        <v>500</v>
      </c>
      <c r="G774" s="113">
        <f t="shared" si="325"/>
        <v>-5500</v>
      </c>
      <c r="H774" s="114">
        <f t="shared" si="328"/>
        <v>-0.9166666666666666</v>
      </c>
      <c r="I774" s="70">
        <v>6000</v>
      </c>
      <c r="J774" s="115">
        <f>SUM(I774-G774)</f>
        <v>11500</v>
      </c>
      <c r="K774" s="116">
        <f t="shared" si="329"/>
        <v>-2.090909090909091</v>
      </c>
      <c r="L774" s="117"/>
      <c r="M774" s="117"/>
      <c r="N774" s="117"/>
      <c r="O774" s="117"/>
      <c r="P774" s="117"/>
      <c r="Q774" s="117"/>
      <c r="R774" s="117">
        <v>5500</v>
      </c>
      <c r="S774" s="117">
        <v>1028</v>
      </c>
      <c r="T774" s="117">
        <v>0</v>
      </c>
      <c r="U774" s="117">
        <v>0</v>
      </c>
      <c r="V774" s="117">
        <v>0</v>
      </c>
      <c r="W774" s="113">
        <v>0</v>
      </c>
      <c r="X774" s="113">
        <v>6000</v>
      </c>
      <c r="Y774" s="113">
        <v>243</v>
      </c>
      <c r="Z774" s="113">
        <v>500</v>
      </c>
      <c r="AA774" s="113">
        <v>500</v>
      </c>
      <c r="AB774" s="113">
        <v>500</v>
      </c>
      <c r="AC774" s="16">
        <f t="shared" si="326"/>
        <v>0</v>
      </c>
      <c r="AD774" s="31">
        <f t="shared" si="327"/>
        <v>0</v>
      </c>
    </row>
    <row r="775" spans="1:30" ht="12" customHeight="1">
      <c r="A775" s="25">
        <v>4017</v>
      </c>
      <c r="B775" s="5" t="s">
        <v>345</v>
      </c>
      <c r="C775" s="113">
        <v>0</v>
      </c>
      <c r="D775" s="113">
        <v>200</v>
      </c>
      <c r="E775" s="113">
        <v>0</v>
      </c>
      <c r="F775" s="113">
        <v>0</v>
      </c>
      <c r="G775" s="113">
        <f t="shared" si="325"/>
        <v>-200</v>
      </c>
      <c r="H775" s="114">
        <f t="shared" si="328"/>
        <v>-1</v>
      </c>
      <c r="I775" s="70">
        <v>200</v>
      </c>
      <c r="J775" s="115"/>
      <c r="K775" s="116">
        <f t="shared" si="329"/>
        <v>0</v>
      </c>
      <c r="L775" s="117"/>
      <c r="M775" s="117"/>
      <c r="N775" s="117"/>
      <c r="O775" s="117"/>
      <c r="P775" s="117"/>
      <c r="Q775" s="117"/>
      <c r="R775" s="117">
        <v>9000</v>
      </c>
      <c r="S775" s="117">
        <v>9000</v>
      </c>
      <c r="T775" s="117">
        <v>0</v>
      </c>
      <c r="U775" s="117">
        <v>0</v>
      </c>
      <c r="V775" s="117">
        <v>0</v>
      </c>
      <c r="W775" s="113">
        <v>0</v>
      </c>
      <c r="X775" s="113">
        <v>200</v>
      </c>
      <c r="Y775" s="113">
        <v>0</v>
      </c>
      <c r="Z775" s="113">
        <v>0</v>
      </c>
      <c r="AA775" s="113">
        <v>0</v>
      </c>
      <c r="AB775" s="113">
        <v>0</v>
      </c>
      <c r="AC775" s="16">
        <f t="shared" si="326"/>
        <v>0</v>
      </c>
      <c r="AD775" s="31"/>
    </row>
    <row r="776" spans="1:30" ht="12" customHeight="1">
      <c r="A776" s="25">
        <v>4018</v>
      </c>
      <c r="B776" s="5" t="s">
        <v>346</v>
      </c>
      <c r="C776" s="113">
        <v>0</v>
      </c>
      <c r="D776" s="113">
        <v>5000</v>
      </c>
      <c r="E776" s="113">
        <v>2000</v>
      </c>
      <c r="F776" s="113">
        <v>5000</v>
      </c>
      <c r="G776" s="113">
        <f t="shared" si="325"/>
        <v>0</v>
      </c>
      <c r="H776" s="114">
        <f t="shared" si="328"/>
        <v>0</v>
      </c>
      <c r="I776" s="70">
        <v>5000</v>
      </c>
      <c r="J776" s="118">
        <f>SUM(I776-G776)</f>
        <v>5000</v>
      </c>
      <c r="K776" s="116" t="e">
        <f t="shared" si="329"/>
        <v>#DIV/0!</v>
      </c>
      <c r="L776" s="117">
        <v>1000</v>
      </c>
      <c r="M776" s="117">
        <v>1458</v>
      </c>
      <c r="N776" s="117">
        <v>1000</v>
      </c>
      <c r="O776" s="117">
        <v>1343</v>
      </c>
      <c r="P776" s="117">
        <v>1000</v>
      </c>
      <c r="Q776" s="117">
        <v>695</v>
      </c>
      <c r="R776" s="117">
        <v>0</v>
      </c>
      <c r="S776" s="117">
        <v>6937</v>
      </c>
      <c r="T776" s="117">
        <v>0</v>
      </c>
      <c r="U776" s="117">
        <v>0</v>
      </c>
      <c r="V776" s="117">
        <v>0</v>
      </c>
      <c r="W776" s="113">
        <v>0</v>
      </c>
      <c r="X776" s="113">
        <v>5000</v>
      </c>
      <c r="Y776" s="113"/>
      <c r="Z776" s="113">
        <v>5000</v>
      </c>
      <c r="AA776" s="113">
        <v>5000</v>
      </c>
      <c r="AB776" s="113">
        <v>0</v>
      </c>
      <c r="AC776" s="16">
        <f t="shared" si="326"/>
        <v>-5000</v>
      </c>
      <c r="AD776" s="31">
        <f t="shared" si="327"/>
        <v>-1</v>
      </c>
    </row>
    <row r="777" spans="1:30" ht="12" customHeight="1">
      <c r="A777" s="25">
        <v>4019</v>
      </c>
      <c r="B777" s="5" t="s">
        <v>347</v>
      </c>
      <c r="C777" s="113">
        <v>0</v>
      </c>
      <c r="D777" s="113">
        <v>24000</v>
      </c>
      <c r="E777" s="113">
        <v>30000</v>
      </c>
      <c r="F777" s="113">
        <v>0</v>
      </c>
      <c r="G777" s="113">
        <f t="shared" si="325"/>
        <v>-24000</v>
      </c>
      <c r="H777" s="114">
        <f t="shared" si="328"/>
        <v>-1</v>
      </c>
      <c r="I777" s="70">
        <v>24000</v>
      </c>
      <c r="J777" s="115"/>
      <c r="K777" s="116"/>
      <c r="L777" s="117">
        <v>1000</v>
      </c>
      <c r="M777" s="117">
        <v>90942</v>
      </c>
      <c r="N777" s="117">
        <v>1000</v>
      </c>
      <c r="O777" s="117">
        <v>1615</v>
      </c>
      <c r="P777" s="117">
        <v>1000</v>
      </c>
      <c r="Q777" s="117">
        <v>0</v>
      </c>
      <c r="R777" s="117">
        <v>1000</v>
      </c>
      <c r="S777" s="117">
        <v>1000</v>
      </c>
      <c r="T777" s="117">
        <v>0</v>
      </c>
      <c r="U777" s="117">
        <v>0</v>
      </c>
      <c r="V777" s="117">
        <v>0</v>
      </c>
      <c r="W777" s="113">
        <v>0</v>
      </c>
      <c r="X777" s="113">
        <v>24000</v>
      </c>
      <c r="Y777" s="113">
        <v>27655</v>
      </c>
      <c r="Z777" s="113">
        <v>0</v>
      </c>
      <c r="AA777" s="113">
        <v>0</v>
      </c>
      <c r="AB777" s="113">
        <v>0</v>
      </c>
      <c r="AC777" s="16">
        <f t="shared" si="326"/>
        <v>0</v>
      </c>
      <c r="AD777" s="31"/>
    </row>
    <row r="778" spans="1:30" ht="12" customHeight="1">
      <c r="A778" s="25">
        <v>4020</v>
      </c>
      <c r="B778" s="5" t="s">
        <v>348</v>
      </c>
      <c r="C778" s="113">
        <v>0</v>
      </c>
      <c r="D778" s="113">
        <v>1000</v>
      </c>
      <c r="E778" s="113">
        <v>500</v>
      </c>
      <c r="F778" s="113">
        <v>5000</v>
      </c>
      <c r="G778" s="113">
        <f t="shared" si="325"/>
        <v>4000</v>
      </c>
      <c r="H778" s="114">
        <f t="shared" si="328"/>
        <v>4</v>
      </c>
      <c r="I778" s="70">
        <v>1000</v>
      </c>
      <c r="J778" s="115"/>
      <c r="K778" s="116"/>
      <c r="L778" s="117">
        <v>25000</v>
      </c>
      <c r="M778" s="117">
        <v>19972</v>
      </c>
      <c r="N778" s="117">
        <v>5000</v>
      </c>
      <c r="O778" s="117">
        <v>2683</v>
      </c>
      <c r="P778" s="117">
        <v>1500</v>
      </c>
      <c r="Q778" s="117">
        <v>238</v>
      </c>
      <c r="R778" s="117">
        <v>5000</v>
      </c>
      <c r="S778" s="117">
        <v>5000</v>
      </c>
      <c r="T778" s="117">
        <v>10000</v>
      </c>
      <c r="U778" s="117">
        <v>17000</v>
      </c>
      <c r="V778" s="117">
        <v>1000</v>
      </c>
      <c r="W778" s="113">
        <v>0</v>
      </c>
      <c r="X778" s="113">
        <v>1000</v>
      </c>
      <c r="Y778" s="113">
        <v>88</v>
      </c>
      <c r="Z778" s="113">
        <v>5000</v>
      </c>
      <c r="AA778" s="113">
        <v>5000</v>
      </c>
      <c r="AB778" s="113">
        <v>0</v>
      </c>
      <c r="AC778" s="16">
        <f t="shared" si="326"/>
        <v>-5000</v>
      </c>
      <c r="AD778" s="31">
        <f t="shared" si="327"/>
        <v>-1</v>
      </c>
    </row>
    <row r="779" spans="1:30" ht="12" customHeight="1">
      <c r="A779" s="25">
        <v>4021</v>
      </c>
      <c r="B779" s="5" t="s">
        <v>349</v>
      </c>
      <c r="C779" s="113"/>
      <c r="D779" s="113"/>
      <c r="E779" s="113"/>
      <c r="F779" s="113">
        <v>5000</v>
      </c>
      <c r="G779" s="113"/>
      <c r="H779" s="114"/>
      <c r="I779" s="70"/>
      <c r="J779" s="115"/>
      <c r="K779" s="116"/>
      <c r="L779" s="117"/>
      <c r="M779" s="117"/>
      <c r="N779" s="117"/>
      <c r="O779" s="117"/>
      <c r="P779" s="117">
        <v>6000</v>
      </c>
      <c r="Q779" s="117">
        <v>6360</v>
      </c>
      <c r="R779" s="117">
        <v>0</v>
      </c>
      <c r="S779" s="117">
        <v>0</v>
      </c>
      <c r="T779" s="117">
        <v>0</v>
      </c>
      <c r="U779" s="117">
        <v>0</v>
      </c>
      <c r="V779" s="117">
        <v>5000</v>
      </c>
      <c r="W779" s="113"/>
      <c r="X779" s="113"/>
      <c r="Y779" s="113"/>
      <c r="Z779" s="113">
        <v>5000</v>
      </c>
      <c r="AA779" s="113">
        <v>5000</v>
      </c>
      <c r="AB779" s="113">
        <v>0</v>
      </c>
      <c r="AC779" s="16">
        <f t="shared" si="326"/>
        <v>-5000</v>
      </c>
      <c r="AD779" s="31">
        <f t="shared" si="327"/>
        <v>-1</v>
      </c>
    </row>
    <row r="780" spans="1:30" ht="12" customHeight="1">
      <c r="A780" s="159">
        <v>4022</v>
      </c>
      <c r="B780" s="158" t="s">
        <v>429</v>
      </c>
      <c r="C780" s="113"/>
      <c r="D780" s="113"/>
      <c r="E780" s="113"/>
      <c r="F780" s="113"/>
      <c r="G780" s="113"/>
      <c r="H780" s="114"/>
      <c r="I780" s="70"/>
      <c r="J780" s="115"/>
      <c r="K780" s="116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3"/>
      <c r="X780" s="113"/>
      <c r="Y780" s="113"/>
      <c r="Z780" s="113"/>
      <c r="AA780" s="113"/>
      <c r="AB780" s="160">
        <v>16000</v>
      </c>
      <c r="AC780" s="16">
        <f t="shared" si="326"/>
        <v>16000</v>
      </c>
      <c r="AD780" s="31"/>
    </row>
    <row r="781" spans="1:30" ht="12" customHeight="1">
      <c r="A781" s="159">
        <v>4025</v>
      </c>
      <c r="B781" s="158" t="s">
        <v>430</v>
      </c>
      <c r="C781" s="113"/>
      <c r="D781" s="113"/>
      <c r="E781" s="113"/>
      <c r="F781" s="113"/>
      <c r="G781" s="113"/>
      <c r="H781" s="114"/>
      <c r="I781" s="70"/>
      <c r="J781" s="115"/>
      <c r="K781" s="116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3"/>
      <c r="X781" s="113"/>
      <c r="Y781" s="113"/>
      <c r="Z781" s="113"/>
      <c r="AA781" s="113"/>
      <c r="AB781" s="160">
        <v>75000</v>
      </c>
      <c r="AC781" s="16">
        <f t="shared" si="326"/>
        <v>75000</v>
      </c>
      <c r="AD781" s="31"/>
    </row>
    <row r="782" spans="1:30" ht="12" customHeight="1">
      <c r="A782" s="159">
        <v>4026</v>
      </c>
      <c r="B782" s="158" t="s">
        <v>431</v>
      </c>
      <c r="C782" s="113"/>
      <c r="D782" s="113"/>
      <c r="E782" s="113"/>
      <c r="F782" s="113"/>
      <c r="G782" s="113"/>
      <c r="H782" s="114"/>
      <c r="I782" s="70"/>
      <c r="J782" s="115"/>
      <c r="K782" s="116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3"/>
      <c r="X782" s="113"/>
      <c r="Y782" s="113"/>
      <c r="Z782" s="113"/>
      <c r="AA782" s="113"/>
      <c r="AB782" s="160">
        <v>35000</v>
      </c>
      <c r="AC782" s="16">
        <f t="shared" si="326"/>
        <v>35000</v>
      </c>
      <c r="AD782" s="31"/>
    </row>
    <row r="783" spans="1:30" ht="12" customHeight="1">
      <c r="A783" s="159">
        <v>4027</v>
      </c>
      <c r="B783" s="158" t="s">
        <v>432</v>
      </c>
      <c r="C783" s="113"/>
      <c r="D783" s="113"/>
      <c r="E783" s="113"/>
      <c r="F783" s="113"/>
      <c r="G783" s="113"/>
      <c r="H783" s="114"/>
      <c r="I783" s="70"/>
      <c r="J783" s="115"/>
      <c r="K783" s="116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3"/>
      <c r="X783" s="113"/>
      <c r="Y783" s="113"/>
      <c r="Z783" s="113"/>
      <c r="AA783" s="113"/>
      <c r="AB783" s="161">
        <v>62000</v>
      </c>
      <c r="AC783" s="16">
        <f t="shared" si="326"/>
        <v>62000</v>
      </c>
      <c r="AD783" s="31"/>
    </row>
    <row r="784" spans="1:30" ht="12" customHeight="1">
      <c r="A784" s="25">
        <v>4028</v>
      </c>
      <c r="B784" s="5" t="s">
        <v>350</v>
      </c>
      <c r="C784" s="113"/>
      <c r="D784" s="113"/>
      <c r="E784" s="113"/>
      <c r="F784" s="113"/>
      <c r="G784" s="113">
        <f t="shared" si="325"/>
        <v>0</v>
      </c>
      <c r="H784" s="114"/>
      <c r="I784" s="70"/>
      <c r="J784" s="115"/>
      <c r="K784" s="116"/>
      <c r="L784" s="117"/>
      <c r="M784" s="117">
        <v>3299</v>
      </c>
      <c r="N784" s="117">
        <v>5000</v>
      </c>
      <c r="O784" s="117">
        <v>3683</v>
      </c>
      <c r="P784" s="117">
        <v>3500</v>
      </c>
      <c r="Q784" s="117">
        <v>228</v>
      </c>
      <c r="R784" s="117">
        <v>6500</v>
      </c>
      <c r="S784" s="117">
        <v>6500</v>
      </c>
      <c r="T784" s="117">
        <v>8000</v>
      </c>
      <c r="U784" s="117">
        <v>2075</v>
      </c>
      <c r="V784" s="117">
        <v>8000</v>
      </c>
      <c r="W784" s="113"/>
      <c r="X784" s="113"/>
      <c r="Y784" s="113"/>
      <c r="Z784" s="113"/>
      <c r="AA784" s="113"/>
      <c r="AB784" s="113"/>
      <c r="AC784" s="16">
        <f t="shared" si="326"/>
        <v>0</v>
      </c>
      <c r="AD784" s="31"/>
    </row>
    <row r="785" spans="1:30" ht="12" customHeight="1">
      <c r="A785" s="25">
        <v>6010</v>
      </c>
      <c r="B785" s="5" t="s">
        <v>351</v>
      </c>
      <c r="C785" s="113">
        <f>SUM(C770:C784)*0.03</f>
        <v>463.2</v>
      </c>
      <c r="D785" s="113">
        <f>SUM(D770:D784)*0.03</f>
        <v>1302.8999999999999</v>
      </c>
      <c r="E785" s="113">
        <f>SUM(E770:E784)*0.03</f>
        <v>1015.5</v>
      </c>
      <c r="F785" s="113">
        <f>SUM(F770:F784)*0.03</f>
        <v>921</v>
      </c>
      <c r="G785" s="113">
        <f t="shared" si="325"/>
        <v>-381.89999999999986</v>
      </c>
      <c r="H785" s="114">
        <f t="shared" si="328"/>
        <v>-0.29311535804743255</v>
      </c>
      <c r="I785" s="70"/>
      <c r="J785" s="115"/>
      <c r="K785" s="116"/>
      <c r="L785" s="119"/>
      <c r="M785" s="119"/>
      <c r="N785" s="119"/>
      <c r="O785" s="119">
        <v>720</v>
      </c>
      <c r="P785" s="119">
        <v>350</v>
      </c>
      <c r="Q785" s="119">
        <v>205</v>
      </c>
      <c r="R785" s="119">
        <v>200</v>
      </c>
      <c r="S785" s="119">
        <v>200</v>
      </c>
      <c r="T785" s="119">
        <v>200</v>
      </c>
      <c r="U785" s="119">
        <v>0</v>
      </c>
      <c r="V785" s="119">
        <v>200</v>
      </c>
      <c r="W785" s="113">
        <f>SUM(W770:W784)*0.03</f>
        <v>463.2</v>
      </c>
      <c r="X785" s="113">
        <f>SUM(X770:X784)*0.03</f>
        <v>1302.8999999999999</v>
      </c>
      <c r="Y785" s="113">
        <v>1272</v>
      </c>
      <c r="Z785" s="113">
        <f>SUM(Z770:Z784)*0.03</f>
        <v>921</v>
      </c>
      <c r="AA785" s="113">
        <f>SUM(AA770:AA784)*0.03</f>
        <v>921</v>
      </c>
      <c r="AB785" s="113">
        <v>6261</v>
      </c>
      <c r="AC785" s="16">
        <f t="shared" si="326"/>
        <v>5340</v>
      </c>
      <c r="AD785" s="31">
        <f t="shared" si="327"/>
        <v>5.798045602605863</v>
      </c>
    </row>
    <row r="786" spans="1:30" s="33" customFormat="1" ht="12" customHeight="1">
      <c r="A786" s="93"/>
      <c r="B786" s="91" t="s">
        <v>352</v>
      </c>
      <c r="C786" s="5"/>
      <c r="D786" s="4"/>
      <c r="E786" s="5"/>
      <c r="F786" s="85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20">
        <f>SUM(S770:S785)</f>
        <v>29665</v>
      </c>
      <c r="T786" s="120">
        <f>SUM(T770:T785)</f>
        <v>30200</v>
      </c>
      <c r="U786" s="120">
        <f>SUM(U770:U785)</f>
        <v>31575</v>
      </c>
      <c r="V786" s="120">
        <f>SUM(V770:V785)</f>
        <v>24325</v>
      </c>
      <c r="W786" s="120">
        <v>16424</v>
      </c>
      <c r="X786" s="120">
        <v>44702</v>
      </c>
      <c r="Y786" s="120">
        <v>44702</v>
      </c>
      <c r="Z786" s="120">
        <v>31621</v>
      </c>
      <c r="AA786" s="120">
        <v>31621</v>
      </c>
      <c r="AB786" s="120">
        <f>SUM(AB770:AB785)</f>
        <v>214961</v>
      </c>
      <c r="AC786" s="21">
        <f t="shared" si="326"/>
        <v>183340</v>
      </c>
      <c r="AD786" s="34">
        <f t="shared" si="327"/>
        <v>5.798045602605863</v>
      </c>
    </row>
    <row r="787" spans="1:30" ht="12" customHeight="1">
      <c r="A787" s="72">
        <v>870</v>
      </c>
      <c r="B787" s="73" t="s">
        <v>353</v>
      </c>
      <c r="C787" s="3" t="s">
        <v>1</v>
      </c>
      <c r="D787" s="6" t="s">
        <v>2</v>
      </c>
      <c r="E787" s="6" t="s">
        <v>1</v>
      </c>
      <c r="F787" s="72" t="s">
        <v>2</v>
      </c>
      <c r="G787" s="121" t="s">
        <v>1</v>
      </c>
      <c r="H787" s="121" t="s">
        <v>2</v>
      </c>
      <c r="I787" s="6" t="s">
        <v>1</v>
      </c>
      <c r="J787" s="6" t="s">
        <v>2</v>
      </c>
      <c r="K787" s="6" t="s">
        <v>1</v>
      </c>
      <c r="L787" s="6" t="s">
        <v>2</v>
      </c>
      <c r="M787" s="6" t="s">
        <v>1</v>
      </c>
      <c r="N787" s="6" t="s">
        <v>2</v>
      </c>
      <c r="O787" s="6" t="s">
        <v>1</v>
      </c>
      <c r="P787" s="6" t="s">
        <v>2</v>
      </c>
      <c r="Q787" s="6" t="s">
        <v>1</v>
      </c>
      <c r="R787" s="6" t="s">
        <v>2</v>
      </c>
      <c r="S787" s="6" t="s">
        <v>43</v>
      </c>
      <c r="T787" s="6" t="s">
        <v>2</v>
      </c>
      <c r="U787" s="6" t="s">
        <v>42</v>
      </c>
      <c r="V787" s="6" t="s">
        <v>2</v>
      </c>
      <c r="W787" s="6" t="s">
        <v>42</v>
      </c>
      <c r="X787" s="6" t="s">
        <v>2</v>
      </c>
      <c r="Y787" s="6" t="s">
        <v>1</v>
      </c>
      <c r="Z787" s="6" t="s">
        <v>2</v>
      </c>
      <c r="AA787" s="6" t="s">
        <v>43</v>
      </c>
      <c r="AB787" s="6" t="s">
        <v>2</v>
      </c>
      <c r="AC787" s="6" t="s">
        <v>3</v>
      </c>
      <c r="AD787" s="7" t="s">
        <v>4</v>
      </c>
    </row>
    <row r="788" spans="1:30" ht="12" customHeight="1">
      <c r="A788" s="72"/>
      <c r="B788" s="73"/>
      <c r="C788" s="3" t="s">
        <v>5</v>
      </c>
      <c r="D788" s="6" t="s">
        <v>6</v>
      </c>
      <c r="E788" s="6" t="s">
        <v>6</v>
      </c>
      <c r="F788" s="72" t="s">
        <v>7</v>
      </c>
      <c r="G788" s="121" t="s">
        <v>7</v>
      </c>
      <c r="H788" s="121" t="s">
        <v>8</v>
      </c>
      <c r="I788" s="6" t="s">
        <v>8</v>
      </c>
      <c r="J788" s="6" t="s">
        <v>9</v>
      </c>
      <c r="K788" s="6" t="s">
        <v>291</v>
      </c>
      <c r="L788" s="6" t="s">
        <v>292</v>
      </c>
      <c r="M788" s="6" t="s">
        <v>292</v>
      </c>
      <c r="N788" s="6" t="s">
        <v>44</v>
      </c>
      <c r="O788" s="6" t="s">
        <v>11</v>
      </c>
      <c r="P788" s="6" t="s">
        <v>45</v>
      </c>
      <c r="Q788" s="6" t="s">
        <v>45</v>
      </c>
      <c r="R788" s="6" t="s">
        <v>46</v>
      </c>
      <c r="S788" s="6" t="s">
        <v>13</v>
      </c>
      <c r="T788" s="6" t="s">
        <v>14</v>
      </c>
      <c r="U788" s="6" t="s">
        <v>14</v>
      </c>
      <c r="V788" s="6" t="s">
        <v>15</v>
      </c>
      <c r="W788" s="6" t="s">
        <v>15</v>
      </c>
      <c r="X788" s="6" t="s">
        <v>16</v>
      </c>
      <c r="Y788" s="6" t="s">
        <v>16</v>
      </c>
      <c r="Z788" s="6" t="s">
        <v>17</v>
      </c>
      <c r="AA788" s="6" t="s">
        <v>17</v>
      </c>
      <c r="AB788" s="6" t="s">
        <v>402</v>
      </c>
      <c r="AC788" s="6" t="s">
        <v>400</v>
      </c>
      <c r="AD788" s="7" t="s">
        <v>400</v>
      </c>
    </row>
    <row r="789" spans="1:30" s="127" customFormat="1" ht="12" customHeight="1">
      <c r="A789" s="122"/>
      <c r="B789" s="123" t="s">
        <v>293</v>
      </c>
      <c r="C789" s="14"/>
      <c r="D789" s="13"/>
      <c r="E789" s="14"/>
      <c r="F789" s="122"/>
      <c r="G789" s="124"/>
      <c r="H789" s="124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  <c r="AC789" s="125"/>
      <c r="AD789" s="126"/>
    </row>
    <row r="790" spans="1:30" s="127" customFormat="1" ht="12" customHeight="1">
      <c r="A790" s="122" t="s">
        <v>354</v>
      </c>
      <c r="B790" s="123" t="s">
        <v>355</v>
      </c>
      <c r="C790" s="14"/>
      <c r="D790" s="13"/>
      <c r="E790" s="14"/>
      <c r="F790" s="122"/>
      <c r="G790" s="124"/>
      <c r="H790" s="124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8">
        <v>705</v>
      </c>
      <c r="V790" s="128">
        <v>1200</v>
      </c>
      <c r="W790" s="128">
        <v>825</v>
      </c>
      <c r="X790" s="128">
        <v>1200</v>
      </c>
      <c r="Y790" s="39">
        <v>1393</v>
      </c>
      <c r="Z790" s="39">
        <v>1200</v>
      </c>
      <c r="AA790" s="39">
        <v>1000</v>
      </c>
      <c r="AB790" s="39">
        <v>1200</v>
      </c>
      <c r="AC790" s="16">
        <f aca="true" t="shared" si="330" ref="AC790:AC829">SUM(AB790-Z790)</f>
        <v>0</v>
      </c>
      <c r="AD790" s="31">
        <f aca="true" t="shared" si="331" ref="AD790:AD829">SUM(AC790/Z790)</f>
        <v>0</v>
      </c>
    </row>
    <row r="791" spans="1:30" s="127" customFormat="1" ht="12" customHeight="1">
      <c r="A791" s="122" t="s">
        <v>356</v>
      </c>
      <c r="B791" s="123" t="s">
        <v>357</v>
      </c>
      <c r="C791" s="14"/>
      <c r="D791" s="13"/>
      <c r="E791" s="14"/>
      <c r="F791" s="122"/>
      <c r="G791" s="124"/>
      <c r="H791" s="124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8">
        <v>39684</v>
      </c>
      <c r="V791" s="128">
        <v>40000</v>
      </c>
      <c r="W791" s="128">
        <v>45507</v>
      </c>
      <c r="X791" s="128">
        <v>40000</v>
      </c>
      <c r="Y791" s="39">
        <v>47061</v>
      </c>
      <c r="Z791" s="39">
        <v>40000</v>
      </c>
      <c r="AA791" s="39">
        <v>45000</v>
      </c>
      <c r="AB791" s="39">
        <v>45000</v>
      </c>
      <c r="AC791" s="16">
        <f t="shared" si="330"/>
        <v>5000</v>
      </c>
      <c r="AD791" s="31">
        <f t="shared" si="331"/>
        <v>0.125</v>
      </c>
    </row>
    <row r="792" spans="1:30" s="127" customFormat="1" ht="12" customHeight="1">
      <c r="A792" s="122" t="s">
        <v>358</v>
      </c>
      <c r="B792" s="123" t="s">
        <v>359</v>
      </c>
      <c r="C792" s="14"/>
      <c r="D792" s="13"/>
      <c r="E792" s="14"/>
      <c r="F792" s="122"/>
      <c r="G792" s="124"/>
      <c r="H792" s="124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8">
        <v>458199</v>
      </c>
      <c r="V792" s="128">
        <v>490000</v>
      </c>
      <c r="W792" s="128">
        <v>502241</v>
      </c>
      <c r="X792" s="128">
        <v>490000</v>
      </c>
      <c r="Y792" s="39">
        <v>519281</v>
      </c>
      <c r="Z792" s="39">
        <v>500000</v>
      </c>
      <c r="AA792" s="39">
        <v>500000</v>
      </c>
      <c r="AB792" s="39">
        <v>500000</v>
      </c>
      <c r="AC792" s="16">
        <f t="shared" si="330"/>
        <v>0</v>
      </c>
      <c r="AD792" s="31">
        <f t="shared" si="331"/>
        <v>0</v>
      </c>
    </row>
    <row r="793" spans="1:30" s="127" customFormat="1" ht="12" customHeight="1">
      <c r="A793" s="122" t="s">
        <v>360</v>
      </c>
      <c r="B793" s="123" t="s">
        <v>361</v>
      </c>
      <c r="C793" s="14"/>
      <c r="D793" s="13"/>
      <c r="E793" s="14"/>
      <c r="F793" s="122"/>
      <c r="G793" s="124"/>
      <c r="H793" s="124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8">
        <v>656</v>
      </c>
      <c r="V793" s="128">
        <v>1200</v>
      </c>
      <c r="W793" s="128">
        <v>874</v>
      </c>
      <c r="X793" s="128">
        <v>1000</v>
      </c>
      <c r="Y793" s="39">
        <v>920</v>
      </c>
      <c r="Z793" s="39">
        <v>1000</v>
      </c>
      <c r="AA793" s="39">
        <v>1000</v>
      </c>
      <c r="AB793" s="39">
        <v>1000</v>
      </c>
      <c r="AC793" s="16">
        <f t="shared" si="330"/>
        <v>0</v>
      </c>
      <c r="AD793" s="31">
        <f t="shared" si="331"/>
        <v>0</v>
      </c>
    </row>
    <row r="794" spans="1:30" s="127" customFormat="1" ht="12" customHeight="1">
      <c r="A794" s="122" t="s">
        <v>362</v>
      </c>
      <c r="B794" s="123" t="s">
        <v>363</v>
      </c>
      <c r="C794" s="14"/>
      <c r="D794" s="13"/>
      <c r="E794" s="14"/>
      <c r="F794" s="122"/>
      <c r="G794" s="124"/>
      <c r="H794" s="124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8">
        <v>0</v>
      </c>
      <c r="V794" s="128"/>
      <c r="W794" s="128">
        <v>558</v>
      </c>
      <c r="X794" s="128"/>
      <c r="Y794" s="128"/>
      <c r="Z794" s="128"/>
      <c r="AA794" s="128"/>
      <c r="AB794" s="128"/>
      <c r="AC794" s="16">
        <f t="shared" si="330"/>
        <v>0</v>
      </c>
      <c r="AD794" s="31"/>
    </row>
    <row r="795" spans="1:30" s="148" customFormat="1" ht="12" customHeight="1">
      <c r="A795" s="122"/>
      <c r="B795" s="123" t="s">
        <v>364</v>
      </c>
      <c r="C795" s="141"/>
      <c r="D795" s="140"/>
      <c r="E795" s="141"/>
      <c r="F795" s="122"/>
      <c r="G795" s="124"/>
      <c r="H795" s="124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>
        <f aca="true" t="shared" si="332" ref="U795:Z795">SUM(U790:U794)</f>
        <v>499244</v>
      </c>
      <c r="V795" s="125">
        <f t="shared" si="332"/>
        <v>532400</v>
      </c>
      <c r="W795" s="125">
        <f t="shared" si="332"/>
        <v>550005</v>
      </c>
      <c r="X795" s="125">
        <f t="shared" si="332"/>
        <v>532200</v>
      </c>
      <c r="Y795" s="125">
        <f t="shared" si="332"/>
        <v>568655</v>
      </c>
      <c r="Z795" s="125">
        <f t="shared" si="332"/>
        <v>542200</v>
      </c>
      <c r="AA795" s="125">
        <v>547000</v>
      </c>
      <c r="AB795" s="125">
        <v>547200</v>
      </c>
      <c r="AC795" s="21">
        <f t="shared" si="330"/>
        <v>5000</v>
      </c>
      <c r="AD795" s="34">
        <f t="shared" si="331"/>
        <v>0.009221689413500553</v>
      </c>
    </row>
    <row r="796" spans="1:30" s="127" customFormat="1" ht="12" customHeight="1">
      <c r="A796" s="122"/>
      <c r="B796" s="123" t="s">
        <v>311</v>
      </c>
      <c r="C796" s="14"/>
      <c r="D796" s="13"/>
      <c r="E796" s="14"/>
      <c r="F796" s="122"/>
      <c r="G796" s="124"/>
      <c r="H796" s="124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  <c r="AC796" s="16"/>
      <c r="AD796" s="31"/>
    </row>
    <row r="797" spans="1:30" ht="12" customHeight="1">
      <c r="A797" s="25">
        <v>1001</v>
      </c>
      <c r="B797" s="26" t="s">
        <v>92</v>
      </c>
      <c r="F797" s="61">
        <v>61806</v>
      </c>
      <c r="G797" s="61">
        <v>47982</v>
      </c>
      <c r="H797" s="61">
        <v>36050</v>
      </c>
      <c r="I797" s="61">
        <v>42800</v>
      </c>
      <c r="J797" s="61">
        <v>46220</v>
      </c>
      <c r="K797" s="61">
        <v>46530</v>
      </c>
      <c r="L797" s="61">
        <v>48500</v>
      </c>
      <c r="M797" s="61">
        <v>46800</v>
      </c>
      <c r="N797" s="61">
        <v>53177</v>
      </c>
      <c r="O797" s="61">
        <v>54791</v>
      </c>
      <c r="P797" s="61">
        <v>54719</v>
      </c>
      <c r="Q797" s="61">
        <v>57622</v>
      </c>
      <c r="R797" s="61">
        <v>60716</v>
      </c>
      <c r="S797" s="61">
        <v>60716</v>
      </c>
      <c r="T797" s="61">
        <v>63145</v>
      </c>
      <c r="U797" s="61">
        <v>63145</v>
      </c>
      <c r="V797" s="61">
        <v>64585</v>
      </c>
      <c r="W797" s="61">
        <v>64563</v>
      </c>
      <c r="X797" s="61">
        <v>64585</v>
      </c>
      <c r="Y797" s="61">
        <v>64585</v>
      </c>
      <c r="Z797" s="82">
        <v>65900</v>
      </c>
      <c r="AA797" s="82">
        <v>65900</v>
      </c>
      <c r="AB797" s="82">
        <v>67300</v>
      </c>
      <c r="AC797" s="16">
        <f t="shared" si="330"/>
        <v>1400</v>
      </c>
      <c r="AD797" s="31">
        <f t="shared" si="331"/>
        <v>0.021244309559939303</v>
      </c>
    </row>
    <row r="798" spans="1:30" ht="12" customHeight="1">
      <c r="A798" s="25">
        <v>1002</v>
      </c>
      <c r="B798" s="26" t="s">
        <v>93</v>
      </c>
      <c r="F798" s="61">
        <v>16820</v>
      </c>
      <c r="G798" s="61">
        <v>28196</v>
      </c>
      <c r="H798" s="61">
        <v>46000</v>
      </c>
      <c r="I798" s="61">
        <v>35000</v>
      </c>
      <c r="J798" s="61">
        <v>40000</v>
      </c>
      <c r="K798" s="61">
        <v>33691</v>
      </c>
      <c r="L798" s="61">
        <v>47000</v>
      </c>
      <c r="M798" s="61">
        <v>34580</v>
      </c>
      <c r="N798" s="61">
        <v>48175</v>
      </c>
      <c r="O798" s="61">
        <v>45958</v>
      </c>
      <c r="P798" s="61">
        <v>49620</v>
      </c>
      <c r="Q798" s="61">
        <v>44577</v>
      </c>
      <c r="R798" s="61">
        <v>50604</v>
      </c>
      <c r="S798" s="61">
        <v>50604</v>
      </c>
      <c r="T798" s="61">
        <v>52628</v>
      </c>
      <c r="U798" s="61">
        <v>52000</v>
      </c>
      <c r="V798" s="61">
        <v>53315</v>
      </c>
      <c r="W798" s="61">
        <v>52658</v>
      </c>
      <c r="X798" s="61">
        <v>49000</v>
      </c>
      <c r="Y798" s="61">
        <v>41099</v>
      </c>
      <c r="Z798" s="82">
        <v>50000</v>
      </c>
      <c r="AA798" s="82">
        <v>50000</v>
      </c>
      <c r="AB798" s="82">
        <v>61500</v>
      </c>
      <c r="AC798" s="16">
        <f t="shared" si="330"/>
        <v>11500</v>
      </c>
      <c r="AD798" s="31">
        <f t="shared" si="331"/>
        <v>0.23</v>
      </c>
    </row>
    <row r="799" spans="1:30" ht="12" customHeight="1">
      <c r="A799" s="25">
        <v>1020</v>
      </c>
      <c r="B799" s="26" t="s">
        <v>95</v>
      </c>
      <c r="F799" s="61">
        <v>6015</v>
      </c>
      <c r="G799" s="61">
        <v>6048</v>
      </c>
      <c r="H799" s="61">
        <v>4600</v>
      </c>
      <c r="I799" s="61">
        <v>6600</v>
      </c>
      <c r="J799" s="61">
        <f>0.0765*(J797+J798)</f>
        <v>6595.83</v>
      </c>
      <c r="K799" s="61">
        <v>6097</v>
      </c>
      <c r="L799" s="61">
        <v>7300</v>
      </c>
      <c r="M799" s="61">
        <v>5728</v>
      </c>
      <c r="N799" s="61">
        <v>7753</v>
      </c>
      <c r="O799" s="61">
        <v>6689</v>
      </c>
      <c r="P799" s="61">
        <v>7982</v>
      </c>
      <c r="Q799" s="61">
        <v>7970</v>
      </c>
      <c r="R799" s="61">
        <v>8515</v>
      </c>
      <c r="S799" s="61">
        <v>8515</v>
      </c>
      <c r="T799" s="61">
        <v>8857</v>
      </c>
      <c r="U799" s="61">
        <v>8850</v>
      </c>
      <c r="V799" s="61">
        <v>9020</v>
      </c>
      <c r="W799" s="61">
        <v>8523</v>
      </c>
      <c r="X799" s="61">
        <v>8800</v>
      </c>
      <c r="Y799" s="61">
        <v>8023</v>
      </c>
      <c r="Z799" s="82">
        <v>8975</v>
      </c>
      <c r="AA799" s="82">
        <v>8275</v>
      </c>
      <c r="AB799" s="82">
        <v>9255</v>
      </c>
      <c r="AC799" s="16">
        <f t="shared" si="330"/>
        <v>280</v>
      </c>
      <c r="AD799" s="31">
        <f t="shared" si="331"/>
        <v>0.03119777158774373</v>
      </c>
    </row>
    <row r="800" spans="1:30" ht="12" customHeight="1">
      <c r="A800" s="25">
        <v>1023</v>
      </c>
      <c r="B800" s="26" t="s">
        <v>365</v>
      </c>
      <c r="F800" s="61"/>
      <c r="G800" s="61">
        <v>4326</v>
      </c>
      <c r="H800" s="61">
        <v>2700</v>
      </c>
      <c r="I800" s="61">
        <v>4500</v>
      </c>
      <c r="J800" s="61">
        <v>4800</v>
      </c>
      <c r="K800" s="61">
        <v>4800</v>
      </c>
      <c r="L800" s="61">
        <v>4600</v>
      </c>
      <c r="M800" s="61">
        <v>0</v>
      </c>
      <c r="N800" s="61">
        <v>5261</v>
      </c>
      <c r="O800" s="61">
        <v>4970</v>
      </c>
      <c r="P800" s="61">
        <v>5370</v>
      </c>
      <c r="Q800" s="61">
        <v>5370</v>
      </c>
      <c r="R800" s="61">
        <v>5941</v>
      </c>
      <c r="S800" s="61">
        <v>5941</v>
      </c>
      <c r="T800" s="61">
        <v>6180</v>
      </c>
      <c r="U800" s="61">
        <v>6100</v>
      </c>
      <c r="V800" s="61">
        <v>6200</v>
      </c>
      <c r="W800" s="61">
        <v>6200</v>
      </c>
      <c r="X800" s="61">
        <v>6070</v>
      </c>
      <c r="Y800" s="61">
        <v>0</v>
      </c>
      <c r="Z800" s="82">
        <v>6200</v>
      </c>
      <c r="AA800" s="82">
        <v>6200</v>
      </c>
      <c r="AB800" s="82">
        <v>6385</v>
      </c>
      <c r="AC800" s="16">
        <f t="shared" si="330"/>
        <v>185</v>
      </c>
      <c r="AD800" s="31">
        <f t="shared" si="331"/>
        <v>0.029838709677419355</v>
      </c>
    </row>
    <row r="801" spans="1:30" ht="12" customHeight="1">
      <c r="A801" s="25">
        <v>1025</v>
      </c>
      <c r="B801" s="26" t="s">
        <v>165</v>
      </c>
      <c r="F801" s="61"/>
      <c r="G801" s="61">
        <v>11750</v>
      </c>
      <c r="H801" s="61">
        <v>4000</v>
      </c>
      <c r="I801" s="61">
        <v>12000</v>
      </c>
      <c r="J801" s="61">
        <v>12500</v>
      </c>
      <c r="K801" s="61">
        <v>12500</v>
      </c>
      <c r="L801" s="61">
        <v>13500</v>
      </c>
      <c r="M801" s="61">
        <v>0</v>
      </c>
      <c r="N801" s="61">
        <v>13500</v>
      </c>
      <c r="O801" s="61">
        <v>13940</v>
      </c>
      <c r="P801" s="61">
        <v>14319</v>
      </c>
      <c r="Q801" s="61">
        <v>14319</v>
      </c>
      <c r="R801" s="61">
        <v>15000</v>
      </c>
      <c r="S801" s="61">
        <v>15000</v>
      </c>
      <c r="T801" s="61">
        <v>15000</v>
      </c>
      <c r="U801" s="61">
        <v>15000</v>
      </c>
      <c r="V801" s="61">
        <v>15000</v>
      </c>
      <c r="W801" s="61">
        <v>15000</v>
      </c>
      <c r="X801" s="61">
        <v>16075</v>
      </c>
      <c r="Y801" s="61">
        <v>16075</v>
      </c>
      <c r="Z801" s="82">
        <v>17080</v>
      </c>
      <c r="AA801" s="82">
        <v>17080</v>
      </c>
      <c r="AB801" s="82">
        <v>17285</v>
      </c>
      <c r="AC801" s="16">
        <f t="shared" si="330"/>
        <v>205</v>
      </c>
      <c r="AD801" s="31">
        <f t="shared" si="331"/>
        <v>0.012002341920374707</v>
      </c>
    </row>
    <row r="802" spans="1:30" s="33" customFormat="1" ht="12" customHeight="1">
      <c r="A802" s="32"/>
      <c r="B802" s="26" t="s">
        <v>298</v>
      </c>
      <c r="C802" s="5"/>
      <c r="D802" s="4"/>
      <c r="E802" s="5"/>
      <c r="F802" s="85">
        <f aca="true" t="shared" si="333" ref="F802:N802">SUM(F797:F801)</f>
        <v>84641</v>
      </c>
      <c r="G802" s="85">
        <f t="shared" si="333"/>
        <v>98302</v>
      </c>
      <c r="H802" s="85">
        <f t="shared" si="333"/>
        <v>93350</v>
      </c>
      <c r="I802" s="85">
        <f t="shared" si="333"/>
        <v>100900</v>
      </c>
      <c r="J802" s="85">
        <f t="shared" si="333"/>
        <v>110115.83</v>
      </c>
      <c r="K802" s="85">
        <f t="shared" si="333"/>
        <v>103618</v>
      </c>
      <c r="L802" s="85">
        <f t="shared" si="333"/>
        <v>120900</v>
      </c>
      <c r="M802" s="85">
        <f t="shared" si="333"/>
        <v>87108</v>
      </c>
      <c r="N802" s="85">
        <f t="shared" si="333"/>
        <v>127866</v>
      </c>
      <c r="O802" s="85">
        <f aca="true" t="shared" si="334" ref="O802:Y802">SUM(O797:O801)</f>
        <v>126348</v>
      </c>
      <c r="P802" s="85">
        <f t="shared" si="334"/>
        <v>132010</v>
      </c>
      <c r="Q802" s="85">
        <f t="shared" si="334"/>
        <v>129858</v>
      </c>
      <c r="R802" s="85">
        <f t="shared" si="334"/>
        <v>140776</v>
      </c>
      <c r="S802" s="85">
        <f t="shared" si="334"/>
        <v>140776</v>
      </c>
      <c r="T802" s="85">
        <f t="shared" si="334"/>
        <v>145810</v>
      </c>
      <c r="U802" s="85">
        <f t="shared" si="334"/>
        <v>145095</v>
      </c>
      <c r="V802" s="85">
        <f t="shared" si="334"/>
        <v>148120</v>
      </c>
      <c r="W802" s="85">
        <f t="shared" si="334"/>
        <v>146944</v>
      </c>
      <c r="X802" s="85">
        <f t="shared" si="334"/>
        <v>144530</v>
      </c>
      <c r="Y802" s="85">
        <f t="shared" si="334"/>
        <v>129782</v>
      </c>
      <c r="Z802" s="129">
        <f>SUM(Z797:Z801)</f>
        <v>148155</v>
      </c>
      <c r="AA802" s="129">
        <v>148155</v>
      </c>
      <c r="AB802" s="129">
        <v>161725</v>
      </c>
      <c r="AC802" s="21">
        <f t="shared" si="330"/>
        <v>13570</v>
      </c>
      <c r="AD802" s="34">
        <f t="shared" si="331"/>
        <v>0.09159326381154871</v>
      </c>
    </row>
    <row r="803" spans="1:30" ht="12" customHeight="1">
      <c r="A803" s="25">
        <v>2001</v>
      </c>
      <c r="B803" s="26" t="s">
        <v>97</v>
      </c>
      <c r="F803" s="61">
        <v>2800</v>
      </c>
      <c r="G803" s="61">
        <v>2840</v>
      </c>
      <c r="H803" s="61">
        <v>3200</v>
      </c>
      <c r="I803" s="61">
        <v>3000</v>
      </c>
      <c r="J803" s="61">
        <v>3200</v>
      </c>
      <c r="K803" s="61">
        <v>2728</v>
      </c>
      <c r="L803" s="61">
        <v>3200</v>
      </c>
      <c r="M803" s="61">
        <v>2813</v>
      </c>
      <c r="N803" s="61">
        <v>3200</v>
      </c>
      <c r="O803" s="61">
        <v>2445</v>
      </c>
      <c r="P803" s="61">
        <v>3000</v>
      </c>
      <c r="Q803" s="61">
        <v>3080</v>
      </c>
      <c r="R803" s="61">
        <v>3000</v>
      </c>
      <c r="S803" s="61">
        <v>3000</v>
      </c>
      <c r="T803" s="61">
        <v>3000</v>
      </c>
      <c r="U803" s="61">
        <v>3500</v>
      </c>
      <c r="V803" s="61">
        <v>3500</v>
      </c>
      <c r="W803" s="61">
        <v>3952</v>
      </c>
      <c r="X803" s="61">
        <v>3500</v>
      </c>
      <c r="Y803" s="61">
        <v>3692</v>
      </c>
      <c r="Z803" s="82">
        <v>3500</v>
      </c>
      <c r="AA803" s="82">
        <v>3500</v>
      </c>
      <c r="AB803" s="82">
        <v>3500</v>
      </c>
      <c r="AC803" s="16">
        <f t="shared" si="330"/>
        <v>0</v>
      </c>
      <c r="AD803" s="31">
        <f t="shared" si="331"/>
        <v>0</v>
      </c>
    </row>
    <row r="804" spans="1:30" ht="12" customHeight="1">
      <c r="A804" s="25">
        <v>2002</v>
      </c>
      <c r="B804" s="26" t="s">
        <v>98</v>
      </c>
      <c r="F804" s="61">
        <v>4000</v>
      </c>
      <c r="G804" s="61">
        <v>2893</v>
      </c>
      <c r="H804" s="61">
        <v>4300</v>
      </c>
      <c r="I804" s="61">
        <v>4300</v>
      </c>
      <c r="J804" s="61">
        <v>5000</v>
      </c>
      <c r="K804" s="61">
        <v>2269</v>
      </c>
      <c r="L804" s="61">
        <v>4500</v>
      </c>
      <c r="M804" s="61">
        <v>2139</v>
      </c>
      <c r="N804" s="61">
        <v>3500</v>
      </c>
      <c r="O804" s="61">
        <v>2681</v>
      </c>
      <c r="P804" s="61">
        <v>3000</v>
      </c>
      <c r="Q804" s="61">
        <v>3245</v>
      </c>
      <c r="R804" s="61">
        <v>3000</v>
      </c>
      <c r="S804" s="61">
        <v>3400</v>
      </c>
      <c r="T804" s="61">
        <v>3500</v>
      </c>
      <c r="U804" s="61">
        <v>3250</v>
      </c>
      <c r="V804" s="61">
        <v>3500</v>
      </c>
      <c r="W804" s="61">
        <v>3022</v>
      </c>
      <c r="X804" s="61">
        <v>3500</v>
      </c>
      <c r="Y804" s="61">
        <v>3257</v>
      </c>
      <c r="Z804" s="82">
        <v>3500</v>
      </c>
      <c r="AA804" s="82">
        <v>3500</v>
      </c>
      <c r="AB804" s="82">
        <v>3500</v>
      </c>
      <c r="AC804" s="16">
        <f t="shared" si="330"/>
        <v>0</v>
      </c>
      <c r="AD804" s="31">
        <f t="shared" si="331"/>
        <v>0</v>
      </c>
    </row>
    <row r="805" spans="1:30" ht="12" customHeight="1">
      <c r="A805" s="25">
        <v>2004</v>
      </c>
      <c r="B805" s="26" t="s">
        <v>366</v>
      </c>
      <c r="F805" s="61">
        <v>8500</v>
      </c>
      <c r="G805" s="61">
        <v>9243</v>
      </c>
      <c r="H805" s="61">
        <v>9500</v>
      </c>
      <c r="I805" s="61">
        <v>9500</v>
      </c>
      <c r="J805" s="61">
        <v>10500</v>
      </c>
      <c r="K805" s="61">
        <v>10043</v>
      </c>
      <c r="L805" s="61">
        <v>10500</v>
      </c>
      <c r="M805" s="61">
        <v>9835</v>
      </c>
      <c r="N805" s="61">
        <v>10500</v>
      </c>
      <c r="O805" s="61">
        <v>5991</v>
      </c>
      <c r="P805" s="61">
        <v>10500</v>
      </c>
      <c r="Q805" s="61">
        <v>8405</v>
      </c>
      <c r="R805" s="61">
        <v>10500</v>
      </c>
      <c r="S805" s="61">
        <v>9500</v>
      </c>
      <c r="T805" s="61">
        <v>10500</v>
      </c>
      <c r="U805" s="61">
        <v>9000</v>
      </c>
      <c r="V805" s="61">
        <v>10500</v>
      </c>
      <c r="W805" s="61">
        <v>5349</v>
      </c>
      <c r="X805" s="61">
        <v>10500</v>
      </c>
      <c r="Y805" s="61">
        <v>9369</v>
      </c>
      <c r="Z805" s="82">
        <v>10500</v>
      </c>
      <c r="AA805" s="82">
        <v>10500</v>
      </c>
      <c r="AB805" s="82">
        <v>10500</v>
      </c>
      <c r="AC805" s="16">
        <f t="shared" si="330"/>
        <v>0</v>
      </c>
      <c r="AD805" s="31">
        <f t="shared" si="331"/>
        <v>0</v>
      </c>
    </row>
    <row r="806" spans="1:30" ht="12" customHeight="1">
      <c r="A806" s="25">
        <v>2005</v>
      </c>
      <c r="B806" s="26" t="s">
        <v>101</v>
      </c>
      <c r="F806" s="61">
        <v>250</v>
      </c>
      <c r="G806" s="61">
        <v>124</v>
      </c>
      <c r="H806" s="61">
        <v>400</v>
      </c>
      <c r="I806" s="61">
        <v>300</v>
      </c>
      <c r="J806" s="61">
        <v>400</v>
      </c>
      <c r="K806" s="61">
        <v>120</v>
      </c>
      <c r="L806" s="61">
        <v>400</v>
      </c>
      <c r="M806" s="61">
        <v>76</v>
      </c>
      <c r="N806" s="61">
        <v>400</v>
      </c>
      <c r="O806" s="61">
        <v>123</v>
      </c>
      <c r="P806" s="61">
        <v>400</v>
      </c>
      <c r="Q806" s="61">
        <v>4</v>
      </c>
      <c r="R806" s="61">
        <v>400</v>
      </c>
      <c r="S806" s="61">
        <v>400</v>
      </c>
      <c r="T806" s="61">
        <v>400</v>
      </c>
      <c r="U806" s="61">
        <v>100</v>
      </c>
      <c r="V806" s="61">
        <v>300</v>
      </c>
      <c r="W806" s="61">
        <v>78</v>
      </c>
      <c r="X806" s="61">
        <v>150</v>
      </c>
      <c r="Y806" s="61">
        <v>44</v>
      </c>
      <c r="Z806" s="82">
        <v>150</v>
      </c>
      <c r="AA806" s="82">
        <v>150</v>
      </c>
      <c r="AB806" s="82">
        <v>150</v>
      </c>
      <c r="AC806" s="16">
        <f t="shared" si="330"/>
        <v>0</v>
      </c>
      <c r="AD806" s="31">
        <f t="shared" si="331"/>
        <v>0</v>
      </c>
    </row>
    <row r="807" spans="1:30" ht="12" customHeight="1">
      <c r="A807" s="25">
        <v>2006</v>
      </c>
      <c r="B807" s="26" t="s">
        <v>135</v>
      </c>
      <c r="F807" s="61">
        <v>150</v>
      </c>
      <c r="G807" s="61">
        <v>147</v>
      </c>
      <c r="H807" s="61">
        <v>150</v>
      </c>
      <c r="I807" s="61">
        <v>150</v>
      </c>
      <c r="J807" s="61">
        <v>200</v>
      </c>
      <c r="K807" s="61">
        <v>0</v>
      </c>
      <c r="L807" s="61">
        <v>200</v>
      </c>
      <c r="M807" s="61">
        <v>96</v>
      </c>
      <c r="N807" s="61">
        <v>200</v>
      </c>
      <c r="O807" s="61">
        <v>173</v>
      </c>
      <c r="P807" s="61">
        <v>200</v>
      </c>
      <c r="Q807" s="61">
        <v>200</v>
      </c>
      <c r="R807" s="61">
        <v>200</v>
      </c>
      <c r="S807" s="61">
        <v>200</v>
      </c>
      <c r="T807" s="61">
        <v>200</v>
      </c>
      <c r="U807" s="61">
        <v>0</v>
      </c>
      <c r="V807" s="61">
        <v>200</v>
      </c>
      <c r="W807" s="61">
        <v>0</v>
      </c>
      <c r="X807" s="61">
        <v>200</v>
      </c>
      <c r="Y807" s="61">
        <v>0</v>
      </c>
      <c r="Z807" s="82">
        <v>200</v>
      </c>
      <c r="AA807" s="82">
        <v>200</v>
      </c>
      <c r="AB807" s="82">
        <v>200</v>
      </c>
      <c r="AC807" s="16">
        <f t="shared" si="330"/>
        <v>0</v>
      </c>
      <c r="AD807" s="31">
        <f t="shared" si="331"/>
        <v>0</v>
      </c>
    </row>
    <row r="808" spans="1:30" ht="12" customHeight="1">
      <c r="A808" s="25">
        <v>2007</v>
      </c>
      <c r="B808" s="26" t="s">
        <v>151</v>
      </c>
      <c r="F808" s="61">
        <v>500</v>
      </c>
      <c r="G808" s="61">
        <v>575</v>
      </c>
      <c r="H808" s="61">
        <v>700</v>
      </c>
      <c r="I808" s="61">
        <v>600</v>
      </c>
      <c r="J808" s="61">
        <v>700</v>
      </c>
      <c r="K808" s="61">
        <v>605</v>
      </c>
      <c r="L808" s="61">
        <v>700</v>
      </c>
      <c r="M808" s="61">
        <v>550</v>
      </c>
      <c r="N808" s="61">
        <v>700</v>
      </c>
      <c r="O808" s="61">
        <v>825</v>
      </c>
      <c r="P808" s="61">
        <v>700</v>
      </c>
      <c r="Q808" s="61">
        <v>690</v>
      </c>
      <c r="R808" s="61">
        <v>700</v>
      </c>
      <c r="S808" s="61">
        <v>700</v>
      </c>
      <c r="T808" s="61">
        <v>800</v>
      </c>
      <c r="U808" s="61">
        <v>800</v>
      </c>
      <c r="V808" s="61">
        <v>800</v>
      </c>
      <c r="W808" s="61">
        <v>660</v>
      </c>
      <c r="X808" s="61">
        <v>800</v>
      </c>
      <c r="Y808" s="61">
        <v>400</v>
      </c>
      <c r="Z808" s="82">
        <v>800</v>
      </c>
      <c r="AA808" s="82">
        <v>800</v>
      </c>
      <c r="AB808" s="82">
        <v>800</v>
      </c>
      <c r="AC808" s="16">
        <f t="shared" si="330"/>
        <v>0</v>
      </c>
      <c r="AD808" s="31">
        <f t="shared" si="331"/>
        <v>0</v>
      </c>
    </row>
    <row r="809" spans="1:30" ht="12" customHeight="1">
      <c r="A809" s="25">
        <v>2008</v>
      </c>
      <c r="B809" s="26" t="s">
        <v>105</v>
      </c>
      <c r="F809" s="61">
        <v>3000</v>
      </c>
      <c r="G809" s="61">
        <v>2770</v>
      </c>
      <c r="H809" s="61">
        <v>4000</v>
      </c>
      <c r="I809" s="61">
        <v>3000</v>
      </c>
      <c r="J809" s="61">
        <v>4000</v>
      </c>
      <c r="K809" s="61">
        <v>2655</v>
      </c>
      <c r="L809" s="61">
        <v>4000</v>
      </c>
      <c r="M809" s="61">
        <v>2801</v>
      </c>
      <c r="N809" s="61">
        <v>3500</v>
      </c>
      <c r="O809" s="61">
        <v>2739</v>
      </c>
      <c r="P809" s="61">
        <v>3250</v>
      </c>
      <c r="Q809" s="61">
        <v>2633</v>
      </c>
      <c r="R809" s="61">
        <v>3250</v>
      </c>
      <c r="S809" s="61">
        <v>3250</v>
      </c>
      <c r="T809" s="61">
        <v>3250</v>
      </c>
      <c r="U809" s="61">
        <v>3250</v>
      </c>
      <c r="V809" s="61">
        <v>3250</v>
      </c>
      <c r="W809" s="61">
        <v>3625</v>
      </c>
      <c r="X809" s="61">
        <v>3250</v>
      </c>
      <c r="Y809" s="61">
        <v>3110</v>
      </c>
      <c r="Z809" s="82">
        <v>3250</v>
      </c>
      <c r="AA809" s="82">
        <v>3250</v>
      </c>
      <c r="AB809" s="82">
        <v>3850</v>
      </c>
      <c r="AC809" s="16">
        <f t="shared" si="330"/>
        <v>600</v>
      </c>
      <c r="AD809" s="31">
        <f t="shared" si="331"/>
        <v>0.18461538461538463</v>
      </c>
    </row>
    <row r="810" spans="1:30" ht="12" customHeight="1">
      <c r="A810" s="25">
        <v>2009</v>
      </c>
      <c r="B810" s="26" t="s">
        <v>152</v>
      </c>
      <c r="F810" s="61">
        <v>200</v>
      </c>
      <c r="G810" s="61">
        <v>0</v>
      </c>
      <c r="H810" s="61">
        <v>200</v>
      </c>
      <c r="I810" s="61">
        <v>100</v>
      </c>
      <c r="J810" s="61">
        <v>200</v>
      </c>
      <c r="K810" s="61">
        <v>46</v>
      </c>
      <c r="L810" s="61">
        <v>200</v>
      </c>
      <c r="M810" s="61">
        <v>0</v>
      </c>
      <c r="N810" s="61">
        <v>200</v>
      </c>
      <c r="O810" s="61">
        <v>0</v>
      </c>
      <c r="P810" s="61">
        <v>200</v>
      </c>
      <c r="Q810" s="61">
        <v>257</v>
      </c>
      <c r="R810" s="61">
        <v>200</v>
      </c>
      <c r="S810" s="61">
        <v>200</v>
      </c>
      <c r="T810" s="61">
        <v>200</v>
      </c>
      <c r="U810" s="61">
        <v>0</v>
      </c>
      <c r="V810" s="61">
        <v>200</v>
      </c>
      <c r="W810" s="61">
        <v>0</v>
      </c>
      <c r="X810" s="61">
        <v>200</v>
      </c>
      <c r="Y810" s="61">
        <v>0</v>
      </c>
      <c r="Z810" s="82">
        <v>200</v>
      </c>
      <c r="AA810" s="82">
        <v>200</v>
      </c>
      <c r="AB810" s="82">
        <v>200</v>
      </c>
      <c r="AC810" s="16">
        <f t="shared" si="330"/>
        <v>0</v>
      </c>
      <c r="AD810" s="31">
        <f t="shared" si="331"/>
        <v>0</v>
      </c>
    </row>
    <row r="811" spans="1:30" ht="12" customHeight="1">
      <c r="A811" s="25">
        <v>2010</v>
      </c>
      <c r="B811" s="26" t="s">
        <v>106</v>
      </c>
      <c r="F811" s="61">
        <v>2000</v>
      </c>
      <c r="G811" s="61">
        <v>285</v>
      </c>
      <c r="H811" s="61">
        <v>2000</v>
      </c>
      <c r="I811" s="61">
        <v>400</v>
      </c>
      <c r="J811" s="61">
        <v>2000</v>
      </c>
      <c r="K811" s="61">
        <v>671</v>
      </c>
      <c r="L811" s="61">
        <v>2000</v>
      </c>
      <c r="M811" s="61">
        <v>370</v>
      </c>
      <c r="N811" s="61">
        <v>1000</v>
      </c>
      <c r="O811" s="61">
        <v>469</v>
      </c>
      <c r="P811" s="61">
        <v>1000</v>
      </c>
      <c r="Q811" s="61">
        <v>1056</v>
      </c>
      <c r="R811" s="61">
        <v>1000</v>
      </c>
      <c r="S811" s="61">
        <v>1000</v>
      </c>
      <c r="T811" s="61">
        <v>1000</v>
      </c>
      <c r="U811" s="61">
        <v>1000</v>
      </c>
      <c r="V811" s="61">
        <v>1000</v>
      </c>
      <c r="W811" s="61">
        <v>1025</v>
      </c>
      <c r="X811" s="61">
        <v>1000</v>
      </c>
      <c r="Y811" s="61">
        <v>208</v>
      </c>
      <c r="Z811" s="82">
        <v>1000</v>
      </c>
      <c r="AA811" s="82">
        <v>1000</v>
      </c>
      <c r="AB811" s="82">
        <v>1000</v>
      </c>
      <c r="AC811" s="16">
        <f t="shared" si="330"/>
        <v>0</v>
      </c>
      <c r="AD811" s="31">
        <f t="shared" si="331"/>
        <v>0</v>
      </c>
    </row>
    <row r="812" spans="1:30" ht="12" customHeight="1">
      <c r="A812" s="25">
        <v>2013</v>
      </c>
      <c r="B812" s="26" t="s">
        <v>367</v>
      </c>
      <c r="F812" s="61">
        <v>3000</v>
      </c>
      <c r="G812" s="61">
        <v>0</v>
      </c>
      <c r="H812" s="61">
        <v>3000</v>
      </c>
      <c r="I812" s="61">
        <v>0</v>
      </c>
      <c r="J812" s="61">
        <v>3000</v>
      </c>
      <c r="K812" s="61">
        <v>0</v>
      </c>
      <c r="L812" s="61">
        <v>3000</v>
      </c>
      <c r="M812" s="61">
        <v>0</v>
      </c>
      <c r="N812" s="61">
        <v>1500</v>
      </c>
      <c r="O812" s="61">
        <v>0</v>
      </c>
      <c r="P812" s="61">
        <v>1500</v>
      </c>
      <c r="Q812" s="61">
        <v>0</v>
      </c>
      <c r="R812" s="61">
        <v>1500</v>
      </c>
      <c r="S812" s="61">
        <v>1000</v>
      </c>
      <c r="T812" s="61">
        <v>1500</v>
      </c>
      <c r="U812" s="61">
        <v>0</v>
      </c>
      <c r="V812" s="61">
        <v>1500</v>
      </c>
      <c r="W812" s="61">
        <v>0</v>
      </c>
      <c r="X812" s="61">
        <v>1500</v>
      </c>
      <c r="Y812" s="61">
        <v>0</v>
      </c>
      <c r="Z812" s="82">
        <v>1500</v>
      </c>
      <c r="AA812" s="82">
        <v>1500</v>
      </c>
      <c r="AB812" s="82">
        <v>1500</v>
      </c>
      <c r="AC812" s="16">
        <f t="shared" si="330"/>
        <v>0</v>
      </c>
      <c r="AD812" s="31">
        <f t="shared" si="331"/>
        <v>0</v>
      </c>
    </row>
    <row r="813" spans="1:30" ht="12" customHeight="1">
      <c r="A813" s="25">
        <v>2014</v>
      </c>
      <c r="B813" s="26" t="s">
        <v>368</v>
      </c>
      <c r="F813" s="61">
        <v>150</v>
      </c>
      <c r="G813" s="61">
        <v>0</v>
      </c>
      <c r="H813" s="61">
        <v>150</v>
      </c>
      <c r="I813" s="61">
        <v>100</v>
      </c>
      <c r="J813" s="61">
        <v>150</v>
      </c>
      <c r="K813" s="61">
        <v>0</v>
      </c>
      <c r="L813" s="61">
        <v>150</v>
      </c>
      <c r="M813" s="61">
        <v>0</v>
      </c>
      <c r="N813" s="61">
        <v>150</v>
      </c>
      <c r="O813" s="61">
        <v>0</v>
      </c>
      <c r="P813" s="61">
        <v>150</v>
      </c>
      <c r="Q813" s="61">
        <v>0</v>
      </c>
      <c r="R813" s="61">
        <v>150</v>
      </c>
      <c r="S813" s="61">
        <v>150</v>
      </c>
      <c r="T813" s="61">
        <v>150</v>
      </c>
      <c r="U813" s="61">
        <v>0</v>
      </c>
      <c r="V813" s="61">
        <v>150</v>
      </c>
      <c r="W813" s="61">
        <v>0</v>
      </c>
      <c r="X813" s="61">
        <v>150</v>
      </c>
      <c r="Y813" s="61">
        <v>0</v>
      </c>
      <c r="Z813" s="82">
        <v>150</v>
      </c>
      <c r="AA813" s="82">
        <v>150</v>
      </c>
      <c r="AB813" s="82">
        <v>150</v>
      </c>
      <c r="AC813" s="16">
        <f t="shared" si="330"/>
        <v>0</v>
      </c>
      <c r="AD813" s="31">
        <f t="shared" si="331"/>
        <v>0</v>
      </c>
    </row>
    <row r="814" spans="1:30" ht="12" customHeight="1">
      <c r="A814" s="25">
        <v>2034</v>
      </c>
      <c r="B814" s="26" t="s">
        <v>138</v>
      </c>
      <c r="F814" s="61">
        <v>1000</v>
      </c>
      <c r="G814" s="61">
        <v>153</v>
      </c>
      <c r="H814" s="61">
        <v>1000</v>
      </c>
      <c r="I814" s="61">
        <v>500</v>
      </c>
      <c r="J814" s="61">
        <v>1000</v>
      </c>
      <c r="K814" s="61">
        <v>260</v>
      </c>
      <c r="L814" s="61">
        <v>1000</v>
      </c>
      <c r="M814" s="61">
        <v>550</v>
      </c>
      <c r="N814" s="61">
        <v>1000</v>
      </c>
      <c r="O814" s="61">
        <v>480</v>
      </c>
      <c r="P814" s="61">
        <v>1000</v>
      </c>
      <c r="Q814" s="61">
        <v>772</v>
      </c>
      <c r="R814" s="61">
        <v>1000</v>
      </c>
      <c r="S814" s="61">
        <v>1500</v>
      </c>
      <c r="T814" s="61">
        <v>1000</v>
      </c>
      <c r="U814" s="61">
        <v>1000</v>
      </c>
      <c r="V814" s="61">
        <v>1000</v>
      </c>
      <c r="W814" s="61">
        <v>224</v>
      </c>
      <c r="X814" s="61">
        <v>1000</v>
      </c>
      <c r="Y814" s="61">
        <v>260</v>
      </c>
      <c r="Z814" s="82">
        <v>1000</v>
      </c>
      <c r="AA814" s="82">
        <v>1000</v>
      </c>
      <c r="AB814" s="82">
        <v>1000</v>
      </c>
      <c r="AC814" s="16">
        <f t="shared" si="330"/>
        <v>0</v>
      </c>
      <c r="AD814" s="31">
        <f t="shared" si="331"/>
        <v>0</v>
      </c>
    </row>
    <row r="815" spans="1:30" ht="12" customHeight="1">
      <c r="A815" s="25">
        <v>2035</v>
      </c>
      <c r="B815" s="26" t="s">
        <v>114</v>
      </c>
      <c r="F815" s="61">
        <v>10000</v>
      </c>
      <c r="G815" s="61">
        <v>3751</v>
      </c>
      <c r="H815" s="61">
        <v>10000</v>
      </c>
      <c r="I815" s="61">
        <v>6200</v>
      </c>
      <c r="J815" s="61">
        <v>10000</v>
      </c>
      <c r="K815" s="61">
        <v>20077</v>
      </c>
      <c r="L815" s="61">
        <v>15000</v>
      </c>
      <c r="M815" s="61">
        <v>13396</v>
      </c>
      <c r="N815" s="61">
        <v>10000</v>
      </c>
      <c r="O815" s="61">
        <v>9905</v>
      </c>
      <c r="P815" s="61">
        <v>10000</v>
      </c>
      <c r="Q815" s="61">
        <v>12608</v>
      </c>
      <c r="R815" s="61">
        <v>10000</v>
      </c>
      <c r="S815" s="61">
        <v>12500</v>
      </c>
      <c r="T815" s="61">
        <v>10000</v>
      </c>
      <c r="U815" s="61">
        <v>10000</v>
      </c>
      <c r="V815" s="61">
        <v>10000</v>
      </c>
      <c r="W815" s="61">
        <v>7152</v>
      </c>
      <c r="X815" s="61">
        <v>31500</v>
      </c>
      <c r="Y815" s="61">
        <v>6572</v>
      </c>
      <c r="Z815" s="82">
        <v>31500</v>
      </c>
      <c r="AA815" s="82">
        <v>31500</v>
      </c>
      <c r="AB815" s="82">
        <v>31500</v>
      </c>
      <c r="AC815" s="16">
        <f t="shared" si="330"/>
        <v>0</v>
      </c>
      <c r="AD815" s="31">
        <f t="shared" si="331"/>
        <v>0</v>
      </c>
    </row>
    <row r="816" spans="1:30" ht="12" customHeight="1">
      <c r="A816" s="25">
        <v>2036</v>
      </c>
      <c r="B816" s="26" t="s">
        <v>369</v>
      </c>
      <c r="F816" s="61">
        <v>10000</v>
      </c>
      <c r="G816" s="61">
        <v>10233</v>
      </c>
      <c r="H816" s="61">
        <v>12000</v>
      </c>
      <c r="I816" s="61">
        <v>11000</v>
      </c>
      <c r="J816" s="61">
        <v>12000</v>
      </c>
      <c r="K816" s="61">
        <v>15171</v>
      </c>
      <c r="L816" s="61">
        <v>15000</v>
      </c>
      <c r="M816" s="61">
        <v>13183</v>
      </c>
      <c r="N816" s="61">
        <v>15000</v>
      </c>
      <c r="O816" s="61">
        <v>23518</v>
      </c>
      <c r="P816" s="61">
        <v>15500</v>
      </c>
      <c r="Q816" s="61">
        <v>20309</v>
      </c>
      <c r="R816" s="61">
        <v>16000</v>
      </c>
      <c r="S816" s="61">
        <v>20000</v>
      </c>
      <c r="T816" s="61">
        <v>22000</v>
      </c>
      <c r="U816" s="61">
        <v>30000</v>
      </c>
      <c r="V816" s="61">
        <v>30000</v>
      </c>
      <c r="W816" s="61">
        <v>28564</v>
      </c>
      <c r="X816" s="61">
        <v>30000</v>
      </c>
      <c r="Y816" s="61">
        <v>22783</v>
      </c>
      <c r="Z816" s="82">
        <v>30000</v>
      </c>
      <c r="AA816" s="82">
        <v>30000</v>
      </c>
      <c r="AB816" s="82">
        <v>30000</v>
      </c>
      <c r="AC816" s="16">
        <f t="shared" si="330"/>
        <v>0</v>
      </c>
      <c r="AD816" s="31">
        <f t="shared" si="331"/>
        <v>0</v>
      </c>
    </row>
    <row r="817" spans="1:30" ht="12" customHeight="1">
      <c r="A817" s="25">
        <v>2062</v>
      </c>
      <c r="B817" s="26" t="s">
        <v>117</v>
      </c>
      <c r="F817" s="61">
        <v>1000</v>
      </c>
      <c r="G817" s="61">
        <v>45</v>
      </c>
      <c r="H817" s="61">
        <v>1000</v>
      </c>
      <c r="I817" s="61">
        <v>100</v>
      </c>
      <c r="J817" s="61">
        <v>1000</v>
      </c>
      <c r="K817" s="61">
        <v>0</v>
      </c>
      <c r="L817" s="61">
        <v>1000</v>
      </c>
      <c r="M817" s="61">
        <v>0</v>
      </c>
      <c r="N817" s="61">
        <v>1000</v>
      </c>
      <c r="O817" s="61">
        <v>0</v>
      </c>
      <c r="P817" s="61">
        <v>1000</v>
      </c>
      <c r="Q817" s="61">
        <v>0</v>
      </c>
      <c r="R817" s="61">
        <v>1000</v>
      </c>
      <c r="S817" s="61">
        <v>1000</v>
      </c>
      <c r="T817" s="61">
        <v>1000</v>
      </c>
      <c r="U817" s="61">
        <v>0</v>
      </c>
      <c r="V817" s="61">
        <v>1000</v>
      </c>
      <c r="W817" s="61">
        <v>0</v>
      </c>
      <c r="X817" s="61">
        <v>1000</v>
      </c>
      <c r="Y817" s="61">
        <v>0</v>
      </c>
      <c r="Z817" s="82">
        <v>1000</v>
      </c>
      <c r="AA817" s="82">
        <v>1000</v>
      </c>
      <c r="AB817" s="82">
        <v>1000</v>
      </c>
      <c r="AC817" s="16">
        <f t="shared" si="330"/>
        <v>0</v>
      </c>
      <c r="AD817" s="31">
        <f t="shared" si="331"/>
        <v>0</v>
      </c>
    </row>
    <row r="818" spans="1:30" ht="12" customHeight="1">
      <c r="A818" s="25">
        <v>2089</v>
      </c>
      <c r="B818" s="26" t="s">
        <v>370</v>
      </c>
      <c r="F818" s="61">
        <v>5000</v>
      </c>
      <c r="G818" s="61">
        <v>5000</v>
      </c>
      <c r="H818" s="61">
        <v>5000</v>
      </c>
      <c r="I818" s="61">
        <v>5000</v>
      </c>
      <c r="J818" s="61">
        <v>5000</v>
      </c>
      <c r="K818" s="61">
        <v>3152</v>
      </c>
      <c r="L818" s="61">
        <v>5000</v>
      </c>
      <c r="M818" s="61">
        <v>3400</v>
      </c>
      <c r="N818" s="61">
        <v>4500</v>
      </c>
      <c r="O818" s="61">
        <v>3443</v>
      </c>
      <c r="P818" s="61">
        <v>4000</v>
      </c>
      <c r="Q818" s="61">
        <v>3633</v>
      </c>
      <c r="R818" s="61">
        <v>4000</v>
      </c>
      <c r="S818" s="61">
        <v>4000</v>
      </c>
      <c r="T818" s="61">
        <v>4000</v>
      </c>
      <c r="U818" s="61">
        <v>3500</v>
      </c>
      <c r="V818" s="61">
        <v>3800</v>
      </c>
      <c r="W818" s="61">
        <v>3309</v>
      </c>
      <c r="X818" s="61">
        <v>3800</v>
      </c>
      <c r="Y818" s="61">
        <v>3744</v>
      </c>
      <c r="Z818" s="82">
        <v>3500</v>
      </c>
      <c r="AA818" s="82">
        <v>3500</v>
      </c>
      <c r="AB818" s="82">
        <v>3500</v>
      </c>
      <c r="AC818" s="16">
        <f t="shared" si="330"/>
        <v>0</v>
      </c>
      <c r="AD818" s="31">
        <f t="shared" si="331"/>
        <v>0</v>
      </c>
    </row>
    <row r="819" spans="1:30" ht="12" customHeight="1">
      <c r="A819" s="25">
        <v>3001</v>
      </c>
      <c r="B819" s="26" t="s">
        <v>120</v>
      </c>
      <c r="F819" s="61">
        <v>500</v>
      </c>
      <c r="G819" s="61">
        <v>478</v>
      </c>
      <c r="H819" s="61">
        <v>500</v>
      </c>
      <c r="I819" s="61">
        <v>500</v>
      </c>
      <c r="J819" s="61">
        <v>600</v>
      </c>
      <c r="K819" s="61">
        <v>465</v>
      </c>
      <c r="L819" s="61">
        <v>600</v>
      </c>
      <c r="M819" s="61">
        <v>304</v>
      </c>
      <c r="N819" s="61">
        <v>600</v>
      </c>
      <c r="O819" s="61">
        <v>428</v>
      </c>
      <c r="P819" s="61">
        <v>600</v>
      </c>
      <c r="Q819" s="61">
        <v>570</v>
      </c>
      <c r="R819" s="61">
        <v>600</v>
      </c>
      <c r="S819" s="61">
        <v>600</v>
      </c>
      <c r="T819" s="61">
        <v>600</v>
      </c>
      <c r="U819" s="61">
        <v>600</v>
      </c>
      <c r="V819" s="61">
        <v>600</v>
      </c>
      <c r="W819" s="61">
        <v>387</v>
      </c>
      <c r="X819" s="61">
        <v>600</v>
      </c>
      <c r="Y819" s="61">
        <v>606</v>
      </c>
      <c r="Z819" s="82">
        <v>600</v>
      </c>
      <c r="AA819" s="82">
        <v>600</v>
      </c>
      <c r="AB819" s="82">
        <v>600</v>
      </c>
      <c r="AC819" s="16">
        <f t="shared" si="330"/>
        <v>0</v>
      </c>
      <c r="AD819" s="31">
        <f t="shared" si="331"/>
        <v>0</v>
      </c>
    </row>
    <row r="820" spans="1:30" ht="12" customHeight="1">
      <c r="A820" s="25">
        <v>3003</v>
      </c>
      <c r="B820" s="26" t="s">
        <v>122</v>
      </c>
      <c r="F820" s="61">
        <v>1500</v>
      </c>
      <c r="G820" s="61">
        <v>1229</v>
      </c>
      <c r="H820" s="61">
        <v>2000</v>
      </c>
      <c r="I820" s="61">
        <v>1400</v>
      </c>
      <c r="J820" s="61">
        <v>2000</v>
      </c>
      <c r="K820" s="61">
        <v>1279</v>
      </c>
      <c r="L820" s="61">
        <v>2500</v>
      </c>
      <c r="M820" s="61">
        <v>2855</v>
      </c>
      <c r="N820" s="61">
        <v>2500</v>
      </c>
      <c r="O820" s="61">
        <v>2756</v>
      </c>
      <c r="P820" s="61">
        <v>2800</v>
      </c>
      <c r="Q820" s="61">
        <v>2676</v>
      </c>
      <c r="R820" s="61">
        <v>2800</v>
      </c>
      <c r="S820" s="61">
        <v>3000</v>
      </c>
      <c r="T820" s="61">
        <v>3000</v>
      </c>
      <c r="U820" s="61">
        <v>3000</v>
      </c>
      <c r="V820" s="61">
        <v>3000</v>
      </c>
      <c r="W820" s="61">
        <v>3211</v>
      </c>
      <c r="X820" s="61">
        <v>5000</v>
      </c>
      <c r="Y820" s="61">
        <v>4301</v>
      </c>
      <c r="Z820" s="82">
        <v>5420</v>
      </c>
      <c r="AA820" s="82">
        <v>5420</v>
      </c>
      <c r="AB820" s="82">
        <v>5420</v>
      </c>
      <c r="AC820" s="16">
        <f t="shared" si="330"/>
        <v>0</v>
      </c>
      <c r="AD820" s="31">
        <f t="shared" si="331"/>
        <v>0</v>
      </c>
    </row>
    <row r="821" spans="1:30" ht="12" customHeight="1">
      <c r="A821" s="25">
        <v>3006</v>
      </c>
      <c r="B821" s="26" t="s">
        <v>148</v>
      </c>
      <c r="F821" s="61">
        <v>100</v>
      </c>
      <c r="G821" s="61">
        <v>28</v>
      </c>
      <c r="H821" s="61">
        <v>100</v>
      </c>
      <c r="I821" s="61">
        <v>75</v>
      </c>
      <c r="J821" s="61">
        <v>100</v>
      </c>
      <c r="K821" s="61">
        <v>2</v>
      </c>
      <c r="L821" s="61">
        <v>100</v>
      </c>
      <c r="M821" s="61">
        <v>0</v>
      </c>
      <c r="N821" s="61">
        <v>100</v>
      </c>
      <c r="O821" s="61">
        <v>0</v>
      </c>
      <c r="P821" s="61">
        <v>100</v>
      </c>
      <c r="Q821" s="61">
        <v>7</v>
      </c>
      <c r="R821" s="61">
        <v>100</v>
      </c>
      <c r="S821" s="61">
        <v>100</v>
      </c>
      <c r="T821" s="61">
        <v>100</v>
      </c>
      <c r="U821" s="61">
        <v>0</v>
      </c>
      <c r="V821" s="61">
        <v>100</v>
      </c>
      <c r="W821" s="61">
        <v>0</v>
      </c>
      <c r="X821" s="61">
        <v>100</v>
      </c>
      <c r="Y821" s="61">
        <v>0</v>
      </c>
      <c r="Z821" s="82">
        <v>100</v>
      </c>
      <c r="AA821" s="82">
        <v>100</v>
      </c>
      <c r="AB821" s="82">
        <v>100</v>
      </c>
      <c r="AC821" s="16">
        <f t="shared" si="330"/>
        <v>0</v>
      </c>
      <c r="AD821" s="31">
        <f t="shared" si="331"/>
        <v>0</v>
      </c>
    </row>
    <row r="822" spans="1:30" ht="12" customHeight="1">
      <c r="A822" s="25">
        <v>3007</v>
      </c>
      <c r="B822" s="26" t="s">
        <v>371</v>
      </c>
      <c r="F822" s="61">
        <v>100</v>
      </c>
      <c r="G822" s="61">
        <v>2</v>
      </c>
      <c r="H822" s="61">
        <v>100</v>
      </c>
      <c r="I822" s="61">
        <v>100</v>
      </c>
      <c r="J822" s="61">
        <v>200</v>
      </c>
      <c r="K822" s="61">
        <v>33</v>
      </c>
      <c r="L822" s="61">
        <v>200</v>
      </c>
      <c r="M822" s="61">
        <v>68</v>
      </c>
      <c r="N822" s="61">
        <v>200</v>
      </c>
      <c r="O822" s="61">
        <v>108</v>
      </c>
      <c r="P822" s="61">
        <v>200</v>
      </c>
      <c r="Q822" s="61">
        <v>136</v>
      </c>
      <c r="R822" s="61">
        <v>200</v>
      </c>
      <c r="S822" s="61">
        <v>200</v>
      </c>
      <c r="T822" s="61">
        <v>200</v>
      </c>
      <c r="U822" s="61">
        <v>150</v>
      </c>
      <c r="V822" s="61">
        <v>200</v>
      </c>
      <c r="W822" s="61">
        <v>150</v>
      </c>
      <c r="X822" s="61">
        <v>200</v>
      </c>
      <c r="Y822" s="61">
        <v>23</v>
      </c>
      <c r="Z822" s="82">
        <v>200</v>
      </c>
      <c r="AA822" s="82">
        <v>200</v>
      </c>
      <c r="AB822" s="82">
        <v>200</v>
      </c>
      <c r="AC822" s="16">
        <f t="shared" si="330"/>
        <v>0</v>
      </c>
      <c r="AD822" s="31">
        <f t="shared" si="331"/>
        <v>0</v>
      </c>
    </row>
    <row r="823" spans="1:30" ht="12" customHeight="1">
      <c r="A823" s="25">
        <v>3020</v>
      </c>
      <c r="B823" s="26" t="s">
        <v>372</v>
      </c>
      <c r="F823" s="61">
        <v>200</v>
      </c>
      <c r="G823" s="61">
        <v>0</v>
      </c>
      <c r="H823" s="61">
        <v>200</v>
      </c>
      <c r="I823" s="61">
        <v>100</v>
      </c>
      <c r="J823" s="61">
        <v>200</v>
      </c>
      <c r="K823" s="61">
        <v>13</v>
      </c>
      <c r="L823" s="61">
        <v>200</v>
      </c>
      <c r="M823" s="61">
        <v>10</v>
      </c>
      <c r="N823" s="61">
        <v>200</v>
      </c>
      <c r="O823" s="61">
        <v>0</v>
      </c>
      <c r="P823" s="61">
        <v>200</v>
      </c>
      <c r="Q823" s="61">
        <v>0</v>
      </c>
      <c r="R823" s="61">
        <v>200</v>
      </c>
      <c r="S823" s="61">
        <v>200</v>
      </c>
      <c r="T823" s="61">
        <v>200</v>
      </c>
      <c r="U823" s="61">
        <v>50</v>
      </c>
      <c r="V823" s="61">
        <v>200</v>
      </c>
      <c r="W823" s="61">
        <v>71</v>
      </c>
      <c r="X823" s="61">
        <v>100</v>
      </c>
      <c r="Y823" s="61">
        <v>0</v>
      </c>
      <c r="Z823" s="82">
        <v>100</v>
      </c>
      <c r="AA823" s="82">
        <v>100</v>
      </c>
      <c r="AB823" s="82">
        <v>100</v>
      </c>
      <c r="AC823" s="16">
        <f t="shared" si="330"/>
        <v>0</v>
      </c>
      <c r="AD823" s="31">
        <f t="shared" si="331"/>
        <v>0</v>
      </c>
    </row>
    <row r="824" spans="1:30" ht="12" customHeight="1">
      <c r="A824" s="25">
        <v>4001</v>
      </c>
      <c r="B824" s="26" t="s">
        <v>126</v>
      </c>
      <c r="F824" s="61">
        <v>100</v>
      </c>
      <c r="G824" s="61">
        <v>229</v>
      </c>
      <c r="H824" s="61">
        <v>100</v>
      </c>
      <c r="I824" s="61">
        <v>100</v>
      </c>
      <c r="J824" s="61">
        <v>17000</v>
      </c>
      <c r="K824" s="61">
        <v>0</v>
      </c>
      <c r="L824" s="61">
        <v>5000</v>
      </c>
      <c r="M824" s="61">
        <v>0</v>
      </c>
      <c r="N824" s="61">
        <v>5000</v>
      </c>
      <c r="O824" s="61">
        <v>172</v>
      </c>
      <c r="P824" s="61">
        <v>5000</v>
      </c>
      <c r="Q824" s="61">
        <v>0</v>
      </c>
      <c r="R824" s="61">
        <v>2500</v>
      </c>
      <c r="S824" s="61">
        <v>2000</v>
      </c>
      <c r="T824" s="61">
        <v>25800</v>
      </c>
      <c r="U824" s="61">
        <v>18000</v>
      </c>
      <c r="V824" s="61">
        <v>20000</v>
      </c>
      <c r="W824" s="61">
        <v>15825</v>
      </c>
      <c r="X824" s="61">
        <v>20000</v>
      </c>
      <c r="Y824" s="61">
        <v>16685</v>
      </c>
      <c r="Z824" s="82">
        <v>15000</v>
      </c>
      <c r="AA824" s="82">
        <v>15000</v>
      </c>
      <c r="AB824" s="82">
        <v>15000</v>
      </c>
      <c r="AC824" s="16">
        <f t="shared" si="330"/>
        <v>0</v>
      </c>
      <c r="AD824" s="31">
        <f t="shared" si="331"/>
        <v>0</v>
      </c>
    </row>
    <row r="825" spans="1:30" ht="12" customHeight="1">
      <c r="A825" s="25">
        <v>4002</v>
      </c>
      <c r="B825" s="26" t="s">
        <v>373</v>
      </c>
      <c r="F825" s="61">
        <v>15000</v>
      </c>
      <c r="G825" s="61">
        <v>1150</v>
      </c>
      <c r="H825" s="61">
        <v>15000</v>
      </c>
      <c r="I825" s="61">
        <v>27000</v>
      </c>
      <c r="J825" s="61">
        <v>15000</v>
      </c>
      <c r="K825" s="61">
        <v>5873</v>
      </c>
      <c r="L825" s="61">
        <v>10000</v>
      </c>
      <c r="M825" s="61">
        <v>171</v>
      </c>
      <c r="N825" s="61">
        <v>10000</v>
      </c>
      <c r="O825" s="61">
        <v>3362</v>
      </c>
      <c r="P825" s="61">
        <v>10000</v>
      </c>
      <c r="Q825" s="61">
        <v>90</v>
      </c>
      <c r="R825" s="61">
        <v>8000</v>
      </c>
      <c r="S825" s="61">
        <v>8000</v>
      </c>
      <c r="T825" s="61">
        <v>6000</v>
      </c>
      <c r="U825" s="61">
        <v>3500</v>
      </c>
      <c r="V825" s="61">
        <v>6000</v>
      </c>
      <c r="W825" s="61">
        <v>709</v>
      </c>
      <c r="X825" s="61">
        <v>6000</v>
      </c>
      <c r="Y825" s="61">
        <v>2106</v>
      </c>
      <c r="Z825" s="82">
        <v>6000</v>
      </c>
      <c r="AA825" s="82">
        <v>6000</v>
      </c>
      <c r="AB825" s="82">
        <v>6000</v>
      </c>
      <c r="AC825" s="16">
        <f t="shared" si="330"/>
        <v>0</v>
      </c>
      <c r="AD825" s="31">
        <f t="shared" si="331"/>
        <v>0</v>
      </c>
    </row>
    <row r="826" spans="1:30" ht="12" customHeight="1">
      <c r="A826" s="25">
        <v>4010</v>
      </c>
      <c r="B826" s="26" t="s">
        <v>374</v>
      </c>
      <c r="F826" s="61">
        <v>261250</v>
      </c>
      <c r="G826" s="61">
        <v>260991</v>
      </c>
      <c r="H826" s="61">
        <v>270000</v>
      </c>
      <c r="I826" s="61">
        <v>270000</v>
      </c>
      <c r="J826" s="61">
        <v>270000</v>
      </c>
      <c r="K826" s="61">
        <v>277452</v>
      </c>
      <c r="L826" s="61">
        <v>270000</v>
      </c>
      <c r="M826" s="61">
        <v>268166</v>
      </c>
      <c r="N826" s="61">
        <v>280000</v>
      </c>
      <c r="O826" s="61">
        <v>274094</v>
      </c>
      <c r="P826" s="61">
        <v>270000</v>
      </c>
      <c r="Q826" s="61">
        <v>252738</v>
      </c>
      <c r="R826" s="61">
        <v>270000</v>
      </c>
      <c r="S826" s="61">
        <v>265000</v>
      </c>
      <c r="T826" s="61">
        <v>265000</v>
      </c>
      <c r="U826" s="61">
        <v>265000</v>
      </c>
      <c r="V826" s="61">
        <v>265000</v>
      </c>
      <c r="W826" s="61">
        <v>264955</v>
      </c>
      <c r="X826" s="61">
        <v>255000</v>
      </c>
      <c r="Y826" s="61">
        <v>271185</v>
      </c>
      <c r="Z826" s="82">
        <v>255000</v>
      </c>
      <c r="AA826" s="82">
        <v>255000</v>
      </c>
      <c r="AB826" s="82">
        <v>255000</v>
      </c>
      <c r="AC826" s="16">
        <f t="shared" si="330"/>
        <v>0</v>
      </c>
      <c r="AD826" s="31">
        <f t="shared" si="331"/>
        <v>0</v>
      </c>
    </row>
    <row r="827" spans="1:30" ht="12" customHeight="1">
      <c r="A827" s="25">
        <v>6010</v>
      </c>
      <c r="B827" s="26" t="s">
        <v>301</v>
      </c>
      <c r="F827" s="61"/>
      <c r="G827" s="87"/>
      <c r="H827" s="61">
        <v>7185</v>
      </c>
      <c r="I827" s="61">
        <v>7185</v>
      </c>
      <c r="J827" s="61">
        <v>7200</v>
      </c>
      <c r="K827" s="61">
        <v>7200</v>
      </c>
      <c r="L827" s="61">
        <v>7200</v>
      </c>
      <c r="M827" s="61">
        <v>7200</v>
      </c>
      <c r="N827" s="61">
        <v>7200</v>
      </c>
      <c r="O827" s="61">
        <v>7200</v>
      </c>
      <c r="P827" s="61">
        <v>7200</v>
      </c>
      <c r="Q827" s="61">
        <v>7200</v>
      </c>
      <c r="R827" s="61">
        <v>7200</v>
      </c>
      <c r="S827" s="61">
        <v>7200</v>
      </c>
      <c r="T827" s="61">
        <v>7200</v>
      </c>
      <c r="U827" s="61">
        <v>7200</v>
      </c>
      <c r="V827" s="61">
        <v>15147</v>
      </c>
      <c r="W827" s="61">
        <v>15147</v>
      </c>
      <c r="X827" s="61">
        <v>7200</v>
      </c>
      <c r="Y827" s="61">
        <v>7200</v>
      </c>
      <c r="Z827" s="82">
        <v>7200</v>
      </c>
      <c r="AA827" s="82">
        <v>7200</v>
      </c>
      <c r="AB827" s="82">
        <v>16050</v>
      </c>
      <c r="AC827" s="16">
        <f t="shared" si="330"/>
        <v>8850</v>
      </c>
      <c r="AD827" s="31">
        <f t="shared" si="331"/>
        <v>1.2291666666666667</v>
      </c>
    </row>
    <row r="828" spans="1:30" s="33" customFormat="1" ht="12" customHeight="1">
      <c r="A828" s="32"/>
      <c r="B828" s="26"/>
      <c r="C828" s="5"/>
      <c r="D828" s="4"/>
      <c r="E828" s="5"/>
      <c r="F828" s="85">
        <f aca="true" t="shared" si="335" ref="F828:N828">SUM(F803:F827)</f>
        <v>330300</v>
      </c>
      <c r="G828" s="85">
        <f t="shared" si="335"/>
        <v>302166</v>
      </c>
      <c r="H828" s="85">
        <f t="shared" si="335"/>
        <v>351785</v>
      </c>
      <c r="I828" s="85">
        <f t="shared" si="335"/>
        <v>350710</v>
      </c>
      <c r="J828" s="85">
        <f t="shared" si="335"/>
        <v>370650</v>
      </c>
      <c r="K828" s="85">
        <f t="shared" si="335"/>
        <v>350114</v>
      </c>
      <c r="L828" s="85">
        <f t="shared" si="335"/>
        <v>361650</v>
      </c>
      <c r="M828" s="85">
        <f t="shared" si="335"/>
        <v>327983</v>
      </c>
      <c r="N828" s="85">
        <f t="shared" si="335"/>
        <v>362150</v>
      </c>
      <c r="O828" s="85">
        <f aca="true" t="shared" si="336" ref="O828:Y828">SUM(O803:O827)</f>
        <v>340912</v>
      </c>
      <c r="P828" s="85">
        <f t="shared" si="336"/>
        <v>351500</v>
      </c>
      <c r="Q828" s="85">
        <f t="shared" si="336"/>
        <v>320309</v>
      </c>
      <c r="R828" s="85">
        <f t="shared" si="336"/>
        <v>347500</v>
      </c>
      <c r="S828" s="85">
        <f t="shared" si="336"/>
        <v>348100</v>
      </c>
      <c r="T828" s="85">
        <f t="shared" si="336"/>
        <v>370600</v>
      </c>
      <c r="U828" s="85">
        <f t="shared" si="336"/>
        <v>362900</v>
      </c>
      <c r="V828" s="85">
        <f t="shared" si="336"/>
        <v>380947</v>
      </c>
      <c r="W828" s="85">
        <f t="shared" si="336"/>
        <v>357415</v>
      </c>
      <c r="X828" s="85">
        <f t="shared" si="336"/>
        <v>386250</v>
      </c>
      <c r="Y828" s="85">
        <f t="shared" si="336"/>
        <v>355545</v>
      </c>
      <c r="Z828" s="129">
        <f>SUM(Z803:Z827)</f>
        <v>381370</v>
      </c>
      <c r="AA828" s="129">
        <v>381370</v>
      </c>
      <c r="AB828" s="129">
        <v>381970</v>
      </c>
      <c r="AC828" s="21">
        <f t="shared" si="330"/>
        <v>600</v>
      </c>
      <c r="AD828" s="34">
        <f t="shared" si="331"/>
        <v>0.0015732752969557123</v>
      </c>
    </row>
    <row r="829" spans="1:30" s="33" customFormat="1" ht="12" customHeight="1">
      <c r="A829" s="32"/>
      <c r="B829" s="26" t="s">
        <v>375</v>
      </c>
      <c r="C829" s="5"/>
      <c r="D829" s="4"/>
      <c r="E829" s="5"/>
      <c r="F829" s="85">
        <f>SUM(F828+F802)</f>
        <v>414941</v>
      </c>
      <c r="G829" s="85">
        <f>SUM(G828+G802)</f>
        <v>400468</v>
      </c>
      <c r="H829" s="85">
        <f>SUM(H828+H802)</f>
        <v>445135</v>
      </c>
      <c r="I829" s="85">
        <v>469700</v>
      </c>
      <c r="J829" s="85">
        <f aca="true" t="shared" si="337" ref="J829:Z829">J802+J828</f>
        <v>480765.83</v>
      </c>
      <c r="K829" s="85">
        <f t="shared" si="337"/>
        <v>453732</v>
      </c>
      <c r="L829" s="85">
        <f t="shared" si="337"/>
        <v>482550</v>
      </c>
      <c r="M829" s="85">
        <f t="shared" si="337"/>
        <v>415091</v>
      </c>
      <c r="N829" s="85">
        <f t="shared" si="337"/>
        <v>490016</v>
      </c>
      <c r="O829" s="85">
        <f t="shared" si="337"/>
        <v>467260</v>
      </c>
      <c r="P829" s="85">
        <f t="shared" si="337"/>
        <v>483510</v>
      </c>
      <c r="Q829" s="85">
        <f t="shared" si="337"/>
        <v>450167</v>
      </c>
      <c r="R829" s="85">
        <f t="shared" si="337"/>
        <v>488276</v>
      </c>
      <c r="S829" s="85">
        <f t="shared" si="337"/>
        <v>488876</v>
      </c>
      <c r="T829" s="85">
        <f t="shared" si="337"/>
        <v>516410</v>
      </c>
      <c r="U829" s="85">
        <f t="shared" si="337"/>
        <v>507995</v>
      </c>
      <c r="V829" s="85">
        <f t="shared" si="337"/>
        <v>529067</v>
      </c>
      <c r="W829" s="85">
        <f t="shared" si="337"/>
        <v>504359</v>
      </c>
      <c r="X829" s="85">
        <f t="shared" si="337"/>
        <v>530780</v>
      </c>
      <c r="Y829" s="85">
        <f t="shared" si="337"/>
        <v>485327</v>
      </c>
      <c r="Z829" s="129">
        <f t="shared" si="337"/>
        <v>529525</v>
      </c>
      <c r="AA829" s="129">
        <v>543695</v>
      </c>
      <c r="AB829" s="129">
        <v>543695</v>
      </c>
      <c r="AC829" s="21">
        <f t="shared" si="330"/>
        <v>14170</v>
      </c>
      <c r="AD829" s="34">
        <f t="shared" si="331"/>
        <v>0.026759831924838298</v>
      </c>
    </row>
    <row r="830" spans="6:24" ht="12" customHeight="1">
      <c r="F830" s="61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</row>
    <row r="831" spans="1:30" ht="12" customHeight="1">
      <c r="A831" s="72">
        <v>875</v>
      </c>
      <c r="B831" s="73" t="s">
        <v>376</v>
      </c>
      <c r="C831" s="3" t="s">
        <v>1</v>
      </c>
      <c r="D831" s="6" t="s">
        <v>2</v>
      </c>
      <c r="E831" s="6" t="s">
        <v>1</v>
      </c>
      <c r="F831" s="72" t="s">
        <v>2</v>
      </c>
      <c r="G831" s="72" t="s">
        <v>1</v>
      </c>
      <c r="H831" s="72" t="s">
        <v>2</v>
      </c>
      <c r="I831" s="6" t="s">
        <v>1</v>
      </c>
      <c r="J831" s="6" t="s">
        <v>2</v>
      </c>
      <c r="K831" s="6" t="s">
        <v>1</v>
      </c>
      <c r="L831" s="6" t="s">
        <v>2</v>
      </c>
      <c r="M831" s="6" t="s">
        <v>1</v>
      </c>
      <c r="N831" s="6" t="s">
        <v>2</v>
      </c>
      <c r="O831" s="6" t="s">
        <v>1</v>
      </c>
      <c r="P831" s="6" t="s">
        <v>2</v>
      </c>
      <c r="Q831" s="6" t="s">
        <v>1</v>
      </c>
      <c r="R831" s="6" t="s">
        <v>2</v>
      </c>
      <c r="S831" s="6" t="s">
        <v>43</v>
      </c>
      <c r="T831" s="6" t="s">
        <v>2</v>
      </c>
      <c r="U831" s="6" t="s">
        <v>42</v>
      </c>
      <c r="V831" s="6" t="s">
        <v>2</v>
      </c>
      <c r="W831" s="6" t="s">
        <v>42</v>
      </c>
      <c r="X831" s="6" t="s">
        <v>2</v>
      </c>
      <c r="Y831" s="6" t="s">
        <v>1</v>
      </c>
      <c r="Z831" s="6" t="s">
        <v>2</v>
      </c>
      <c r="AA831" s="6" t="s">
        <v>43</v>
      </c>
      <c r="AB831" s="6" t="s">
        <v>2</v>
      </c>
      <c r="AC831" s="6" t="s">
        <v>3</v>
      </c>
      <c r="AD831" s="7" t="s">
        <v>4</v>
      </c>
    </row>
    <row r="832" spans="1:30" ht="12" customHeight="1">
      <c r="A832" s="72"/>
      <c r="B832" s="73"/>
      <c r="C832" s="3" t="s">
        <v>5</v>
      </c>
      <c r="D832" s="6" t="s">
        <v>6</v>
      </c>
      <c r="E832" s="6" t="s">
        <v>6</v>
      </c>
      <c r="F832" s="72" t="s">
        <v>7</v>
      </c>
      <c r="G832" s="72" t="s">
        <v>7</v>
      </c>
      <c r="H832" s="72" t="s">
        <v>8</v>
      </c>
      <c r="I832" s="6" t="s">
        <v>8</v>
      </c>
      <c r="J832" s="6" t="s">
        <v>9</v>
      </c>
      <c r="K832" s="6" t="s">
        <v>291</v>
      </c>
      <c r="L832" s="6" t="s">
        <v>292</v>
      </c>
      <c r="M832" s="6" t="s">
        <v>292</v>
      </c>
      <c r="N832" s="6" t="s">
        <v>44</v>
      </c>
      <c r="O832" s="6" t="s">
        <v>11</v>
      </c>
      <c r="P832" s="6" t="s">
        <v>45</v>
      </c>
      <c r="Q832" s="6" t="s">
        <v>45</v>
      </c>
      <c r="R832" s="6" t="s">
        <v>46</v>
      </c>
      <c r="S832" s="6" t="s">
        <v>13</v>
      </c>
      <c r="T832" s="6" t="s">
        <v>14</v>
      </c>
      <c r="U832" s="6" t="s">
        <v>14</v>
      </c>
      <c r="V832" s="6" t="s">
        <v>15</v>
      </c>
      <c r="W832" s="6" t="s">
        <v>15</v>
      </c>
      <c r="X832" s="6" t="s">
        <v>16</v>
      </c>
      <c r="Y832" s="6" t="s">
        <v>16</v>
      </c>
      <c r="Z832" s="6" t="s">
        <v>17</v>
      </c>
      <c r="AA832" s="6" t="s">
        <v>17</v>
      </c>
      <c r="AB832" s="6" t="s">
        <v>402</v>
      </c>
      <c r="AC832" s="6" t="s">
        <v>400</v>
      </c>
      <c r="AD832" s="7" t="s">
        <v>400</v>
      </c>
    </row>
    <row r="833" spans="6:24" ht="12" customHeight="1">
      <c r="F833" s="61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</row>
    <row r="834" spans="1:30" ht="12" customHeight="1">
      <c r="A834" s="25">
        <v>5101</v>
      </c>
      <c r="B834" s="26" t="s">
        <v>377</v>
      </c>
      <c r="F834" s="61">
        <v>40000</v>
      </c>
      <c r="G834" s="61">
        <v>35000</v>
      </c>
      <c r="H834" s="61">
        <v>25000</v>
      </c>
      <c r="I834" s="61">
        <v>20000</v>
      </c>
      <c r="J834" s="61">
        <v>20000</v>
      </c>
      <c r="K834" s="61">
        <v>19811</v>
      </c>
      <c r="L834" s="61">
        <v>20000</v>
      </c>
      <c r="M834" s="61">
        <v>19653</v>
      </c>
      <c r="N834" s="61">
        <v>24000</v>
      </c>
      <c r="O834" s="61">
        <v>16650</v>
      </c>
      <c r="P834" s="61">
        <v>34500</v>
      </c>
      <c r="Q834" s="61">
        <v>30196</v>
      </c>
      <c r="R834" s="61">
        <v>34500</v>
      </c>
      <c r="S834" s="61">
        <v>34500</v>
      </c>
      <c r="T834" s="61">
        <v>34500</v>
      </c>
      <c r="U834" s="61">
        <v>34500</v>
      </c>
      <c r="V834" s="61">
        <v>34500</v>
      </c>
      <c r="W834" s="61">
        <v>24625</v>
      </c>
      <c r="X834" s="61">
        <v>34500</v>
      </c>
      <c r="Y834" s="61">
        <v>25132</v>
      </c>
      <c r="Z834" s="61">
        <v>34500</v>
      </c>
      <c r="AA834" s="61">
        <v>34500</v>
      </c>
      <c r="AB834" s="61">
        <v>34500</v>
      </c>
      <c r="AC834" s="16">
        <f>SUM(AB834-Z834)</f>
        <v>0</v>
      </c>
      <c r="AD834" s="31">
        <f>SUM(AC834/Z834)</f>
        <v>0</v>
      </c>
    </row>
    <row r="835" spans="1:30" ht="12" customHeight="1">
      <c r="A835" s="25">
        <v>6010</v>
      </c>
      <c r="B835" s="26" t="s">
        <v>301</v>
      </c>
      <c r="F835" s="61"/>
      <c r="G835" s="61"/>
      <c r="H835" s="61">
        <v>375</v>
      </c>
      <c r="I835" s="61">
        <v>375</v>
      </c>
      <c r="J835" s="61">
        <v>300</v>
      </c>
      <c r="K835" s="61">
        <v>300</v>
      </c>
      <c r="L835" s="61">
        <v>300</v>
      </c>
      <c r="M835" s="61">
        <v>0</v>
      </c>
      <c r="N835" s="61">
        <v>300</v>
      </c>
      <c r="O835" s="61">
        <v>334</v>
      </c>
      <c r="P835" s="61">
        <v>500</v>
      </c>
      <c r="Q835" s="61">
        <v>500</v>
      </c>
      <c r="R835" s="61">
        <v>500</v>
      </c>
      <c r="S835" s="61">
        <v>500</v>
      </c>
      <c r="T835" s="61">
        <v>500</v>
      </c>
      <c r="U835" s="61">
        <v>500</v>
      </c>
      <c r="V835" s="61">
        <v>1035</v>
      </c>
      <c r="W835" s="61">
        <v>1035</v>
      </c>
      <c r="X835" s="61">
        <v>1035</v>
      </c>
      <c r="Y835" s="61">
        <v>1035</v>
      </c>
      <c r="Z835" s="61">
        <v>1035</v>
      </c>
      <c r="AA835" s="61">
        <v>1035</v>
      </c>
      <c r="AB835" s="61">
        <v>1035</v>
      </c>
      <c r="AC835" s="16">
        <f>SUM(AB835-Z835)</f>
        <v>0</v>
      </c>
      <c r="AD835" s="31">
        <f>SUM(AC835/Z835)</f>
        <v>0</v>
      </c>
    </row>
    <row r="836" spans="1:30" s="33" customFormat="1" ht="12" customHeight="1">
      <c r="A836" s="32"/>
      <c r="B836" s="26" t="s">
        <v>378</v>
      </c>
      <c r="C836" s="5"/>
      <c r="D836" s="4"/>
      <c r="E836" s="5"/>
      <c r="F836" s="85">
        <f aca="true" t="shared" si="338" ref="F836:L836">SUM(F834:F835)</f>
        <v>40000</v>
      </c>
      <c r="G836" s="85">
        <f t="shared" si="338"/>
        <v>35000</v>
      </c>
      <c r="H836" s="85">
        <f t="shared" si="338"/>
        <v>25375</v>
      </c>
      <c r="I836" s="85">
        <f t="shared" si="338"/>
        <v>20375</v>
      </c>
      <c r="J836" s="85">
        <f t="shared" si="338"/>
        <v>20300</v>
      </c>
      <c r="K836" s="85">
        <f t="shared" si="338"/>
        <v>20111</v>
      </c>
      <c r="L836" s="85">
        <f t="shared" si="338"/>
        <v>20300</v>
      </c>
      <c r="M836" s="85">
        <f aca="true" t="shared" si="339" ref="M836:X836">SUM(M834:M835)</f>
        <v>19653</v>
      </c>
      <c r="N836" s="85">
        <f t="shared" si="339"/>
        <v>24300</v>
      </c>
      <c r="O836" s="85">
        <f t="shared" si="339"/>
        <v>16984</v>
      </c>
      <c r="P836" s="85">
        <f t="shared" si="339"/>
        <v>35000</v>
      </c>
      <c r="Q836" s="85">
        <f t="shared" si="339"/>
        <v>30696</v>
      </c>
      <c r="R836" s="85">
        <f t="shared" si="339"/>
        <v>35000</v>
      </c>
      <c r="S836" s="85">
        <f t="shared" si="339"/>
        <v>35000</v>
      </c>
      <c r="T836" s="85">
        <f t="shared" si="339"/>
        <v>35000</v>
      </c>
      <c r="U836" s="85">
        <f t="shared" si="339"/>
        <v>35000</v>
      </c>
      <c r="V836" s="85">
        <f t="shared" si="339"/>
        <v>35535</v>
      </c>
      <c r="W836" s="85">
        <f t="shared" si="339"/>
        <v>25660</v>
      </c>
      <c r="X836" s="85">
        <f t="shared" si="339"/>
        <v>35535</v>
      </c>
      <c r="Y836" s="85">
        <f>SUM(Y834:Y835)</f>
        <v>26167</v>
      </c>
      <c r="Z836" s="85">
        <f>SUM(Z834:Z835)</f>
        <v>35535</v>
      </c>
      <c r="AA836" s="85">
        <f>SUM(AA834:AA835)</f>
        <v>35535</v>
      </c>
      <c r="AB836" s="85">
        <f>SUM(AB834:AB835)</f>
        <v>35535</v>
      </c>
      <c r="AC836" s="21">
        <f>SUM(AB836-Z836)</f>
        <v>0</v>
      </c>
      <c r="AD836" s="34">
        <f>SUM(AC836/Z836)</f>
        <v>0</v>
      </c>
    </row>
    <row r="837" spans="6:24" ht="12" customHeight="1">
      <c r="F837" s="61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</row>
    <row r="838" spans="6:24" ht="12" customHeight="1">
      <c r="F838" s="61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</row>
    <row r="839" spans="1:30" ht="12" customHeight="1">
      <c r="A839" s="72">
        <v>750</v>
      </c>
      <c r="B839" s="73" t="s">
        <v>379</v>
      </c>
      <c r="C839" s="3" t="s">
        <v>1</v>
      </c>
      <c r="D839" s="6" t="s">
        <v>2</v>
      </c>
      <c r="E839" s="6" t="s">
        <v>1</v>
      </c>
      <c r="F839" s="72" t="s">
        <v>2</v>
      </c>
      <c r="G839" s="72" t="s">
        <v>1</v>
      </c>
      <c r="H839" s="72" t="s">
        <v>2</v>
      </c>
      <c r="I839" s="6" t="s">
        <v>1</v>
      </c>
      <c r="J839" s="6" t="s">
        <v>2</v>
      </c>
      <c r="K839" s="6" t="s">
        <v>1</v>
      </c>
      <c r="L839" s="6" t="s">
        <v>2</v>
      </c>
      <c r="M839" s="6" t="s">
        <v>1</v>
      </c>
      <c r="N839" s="6" t="s">
        <v>2</v>
      </c>
      <c r="O839" s="6" t="s">
        <v>1</v>
      </c>
      <c r="P839" s="6" t="s">
        <v>2</v>
      </c>
      <c r="Q839" s="6" t="s">
        <v>1</v>
      </c>
      <c r="R839" s="6" t="s">
        <v>2</v>
      </c>
      <c r="S839" s="6" t="s">
        <v>43</v>
      </c>
      <c r="T839" s="6" t="s">
        <v>2</v>
      </c>
      <c r="U839" s="6" t="s">
        <v>42</v>
      </c>
      <c r="V839" s="6" t="s">
        <v>2</v>
      </c>
      <c r="W839" s="6" t="s">
        <v>42</v>
      </c>
      <c r="X839" s="6" t="s">
        <v>2</v>
      </c>
      <c r="Y839" s="6" t="s">
        <v>1</v>
      </c>
      <c r="Z839" s="6" t="s">
        <v>2</v>
      </c>
      <c r="AA839" s="6" t="s">
        <v>43</v>
      </c>
      <c r="AB839" s="6" t="s">
        <v>2</v>
      </c>
      <c r="AC839" s="6" t="s">
        <v>3</v>
      </c>
      <c r="AD839" s="7" t="s">
        <v>4</v>
      </c>
    </row>
    <row r="840" spans="1:30" ht="12" customHeight="1">
      <c r="A840" s="72"/>
      <c r="B840" s="73"/>
      <c r="C840" s="3" t="s">
        <v>5</v>
      </c>
      <c r="D840" s="6" t="s">
        <v>6</v>
      </c>
      <c r="E840" s="6" t="s">
        <v>6</v>
      </c>
      <c r="F840" s="72" t="s">
        <v>7</v>
      </c>
      <c r="G840" s="72" t="s">
        <v>7</v>
      </c>
      <c r="H840" s="72" t="s">
        <v>8</v>
      </c>
      <c r="I840" s="6" t="s">
        <v>8</v>
      </c>
      <c r="J840" s="6" t="s">
        <v>9</v>
      </c>
      <c r="K840" s="6" t="s">
        <v>291</v>
      </c>
      <c r="L840" s="6" t="s">
        <v>292</v>
      </c>
      <c r="M840" s="6" t="s">
        <v>292</v>
      </c>
      <c r="N840" s="6" t="s">
        <v>44</v>
      </c>
      <c r="O840" s="6" t="s">
        <v>11</v>
      </c>
      <c r="P840" s="6" t="s">
        <v>45</v>
      </c>
      <c r="Q840" s="6" t="s">
        <v>45</v>
      </c>
      <c r="R840" s="6" t="s">
        <v>46</v>
      </c>
      <c r="S840" s="6" t="s">
        <v>13</v>
      </c>
      <c r="T840" s="6" t="s">
        <v>14</v>
      </c>
      <c r="U840" s="6" t="s">
        <v>14</v>
      </c>
      <c r="V840" s="6" t="s">
        <v>15</v>
      </c>
      <c r="W840" s="6" t="s">
        <v>15</v>
      </c>
      <c r="X840" s="6" t="s">
        <v>16</v>
      </c>
      <c r="Y840" s="6" t="s">
        <v>16</v>
      </c>
      <c r="Z840" s="6" t="s">
        <v>17</v>
      </c>
      <c r="AA840" s="6" t="s">
        <v>17</v>
      </c>
      <c r="AB840" s="6" t="s">
        <v>402</v>
      </c>
      <c r="AC840" s="6" t="s">
        <v>400</v>
      </c>
      <c r="AD840" s="7" t="s">
        <v>400</v>
      </c>
    </row>
    <row r="841" spans="1:24" ht="12" customHeight="1">
      <c r="A841" s="122"/>
      <c r="B841" s="123"/>
      <c r="F841" s="122"/>
      <c r="G841" s="122"/>
      <c r="H841" s="122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</row>
    <row r="842" spans="1:30" ht="12" customHeight="1">
      <c r="A842" s="122">
        <v>4001</v>
      </c>
      <c r="B842" s="130" t="s">
        <v>380</v>
      </c>
      <c r="F842" s="122"/>
      <c r="G842" s="122"/>
      <c r="H842" s="122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>
        <v>0</v>
      </c>
      <c r="W842" s="125"/>
      <c r="X842" s="113">
        <v>2500</v>
      </c>
      <c r="Y842" s="113">
        <v>2842</v>
      </c>
      <c r="Z842" s="113">
        <v>0</v>
      </c>
      <c r="AA842" s="113">
        <v>0</v>
      </c>
      <c r="AB842" s="113">
        <v>0</v>
      </c>
      <c r="AC842" s="16">
        <f aca="true" t="shared" si="340" ref="AC842:AC849">SUM(AB842-Z842)</f>
        <v>0</v>
      </c>
      <c r="AD842" s="31"/>
    </row>
    <row r="843" spans="1:30" ht="12" customHeight="1">
      <c r="A843" s="122">
        <v>4002</v>
      </c>
      <c r="B843" s="130" t="s">
        <v>381</v>
      </c>
      <c r="F843" s="122"/>
      <c r="G843" s="122"/>
      <c r="H843" s="122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>
        <v>0</v>
      </c>
      <c r="W843" s="125"/>
      <c r="X843" s="113">
        <v>50000</v>
      </c>
      <c r="Y843" s="113">
        <v>28762</v>
      </c>
      <c r="Z843" s="113">
        <v>0</v>
      </c>
      <c r="AA843" s="113">
        <v>0</v>
      </c>
      <c r="AB843" s="113">
        <v>0</v>
      </c>
      <c r="AC843" s="16">
        <f t="shared" si="340"/>
        <v>0</v>
      </c>
      <c r="AD843" s="31"/>
    </row>
    <row r="844" spans="1:30" ht="12" customHeight="1">
      <c r="A844" s="122">
        <v>4003</v>
      </c>
      <c r="B844" s="130" t="s">
        <v>382</v>
      </c>
      <c r="F844" s="122"/>
      <c r="G844" s="122"/>
      <c r="H844" s="122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>
        <v>0</v>
      </c>
      <c r="W844" s="125"/>
      <c r="X844" s="113">
        <v>5000</v>
      </c>
      <c r="Y844" s="113">
        <v>6426</v>
      </c>
      <c r="Z844" s="113">
        <v>0</v>
      </c>
      <c r="AA844" s="113">
        <v>0</v>
      </c>
      <c r="AB844" s="113">
        <v>0</v>
      </c>
      <c r="AC844" s="16">
        <f t="shared" si="340"/>
        <v>0</v>
      </c>
      <c r="AD844" s="31"/>
    </row>
    <row r="845" spans="1:30" ht="12" customHeight="1">
      <c r="A845" s="122">
        <v>4004</v>
      </c>
      <c r="B845" s="5" t="s">
        <v>383</v>
      </c>
      <c r="F845" s="122"/>
      <c r="G845" s="122"/>
      <c r="H845" s="122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>
        <v>0</v>
      </c>
      <c r="W845" s="125"/>
      <c r="X845" s="113">
        <v>15000</v>
      </c>
      <c r="Y845" s="113">
        <v>4362</v>
      </c>
      <c r="Z845" s="113">
        <v>0</v>
      </c>
      <c r="AA845" s="113">
        <v>0</v>
      </c>
      <c r="AB845" s="113">
        <v>0</v>
      </c>
      <c r="AC845" s="16">
        <f t="shared" si="340"/>
        <v>0</v>
      </c>
      <c r="AD845" s="31"/>
    </row>
    <row r="846" spans="1:30" ht="12" customHeight="1">
      <c r="A846" s="122">
        <v>4005</v>
      </c>
      <c r="B846" s="5" t="s">
        <v>384</v>
      </c>
      <c r="F846" s="122"/>
      <c r="G846" s="122"/>
      <c r="H846" s="122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>
        <v>0</v>
      </c>
      <c r="W846" s="125"/>
      <c r="X846" s="113">
        <v>2500</v>
      </c>
      <c r="Y846" s="113">
        <v>239</v>
      </c>
      <c r="Z846" s="113">
        <v>0</v>
      </c>
      <c r="AA846" s="113">
        <v>0</v>
      </c>
      <c r="AB846" s="113">
        <v>0</v>
      </c>
      <c r="AC846" s="16">
        <f t="shared" si="340"/>
        <v>0</v>
      </c>
      <c r="AD846" s="31"/>
    </row>
    <row r="847" spans="1:30" ht="12" customHeight="1">
      <c r="A847" s="122">
        <v>4006</v>
      </c>
      <c r="B847" s="130" t="s">
        <v>385</v>
      </c>
      <c r="F847" s="122"/>
      <c r="G847" s="122"/>
      <c r="H847" s="122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>
        <v>0</v>
      </c>
      <c r="W847" s="125"/>
      <c r="X847" s="113">
        <v>1000</v>
      </c>
      <c r="Y847" s="113">
        <v>0</v>
      </c>
      <c r="Z847" s="113">
        <v>0</v>
      </c>
      <c r="AA847" s="113">
        <v>0</v>
      </c>
      <c r="AB847" s="113">
        <v>0</v>
      </c>
      <c r="AC847" s="16">
        <f t="shared" si="340"/>
        <v>0</v>
      </c>
      <c r="AD847" s="31"/>
    </row>
    <row r="848" spans="1:30" ht="12" customHeight="1">
      <c r="A848" s="25">
        <v>4007</v>
      </c>
      <c r="B848" s="5" t="s">
        <v>386</v>
      </c>
      <c r="F848" s="61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125">
        <v>0</v>
      </c>
      <c r="W848" s="87"/>
      <c r="X848" s="113">
        <v>12000</v>
      </c>
      <c r="Y848" s="113">
        <v>0</v>
      </c>
      <c r="Z848" s="113">
        <v>0</v>
      </c>
      <c r="AA848" s="113">
        <v>0</v>
      </c>
      <c r="AB848" s="113">
        <v>0</v>
      </c>
      <c r="AC848" s="16">
        <f t="shared" si="340"/>
        <v>0</v>
      </c>
      <c r="AD848" s="31"/>
    </row>
    <row r="849" spans="1:30" s="33" customFormat="1" ht="12" customHeight="1">
      <c r="A849" s="32"/>
      <c r="B849" s="26" t="s">
        <v>387</v>
      </c>
      <c r="C849" s="5"/>
      <c r="D849" s="4"/>
      <c r="E849" s="5"/>
      <c r="F849" s="85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32">
        <f>SUM(X842:X848)</f>
        <v>88000</v>
      </c>
      <c r="Y849" s="132">
        <f>SUM(Y842:Y848)</f>
        <v>42631</v>
      </c>
      <c r="Z849" s="132">
        <f>SUM(Z842:Z848)</f>
        <v>0</v>
      </c>
      <c r="AA849" s="132">
        <f>SUM(AA842:AA848)</f>
        <v>0</v>
      </c>
      <c r="AB849" s="132">
        <f>SUM(AB842:AB848)</f>
        <v>0</v>
      </c>
      <c r="AC849" s="21">
        <f t="shared" si="340"/>
        <v>0</v>
      </c>
      <c r="AD849" s="34"/>
    </row>
    <row r="850" spans="6:30" ht="12" customHeight="1">
      <c r="F850" s="61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132"/>
      <c r="Y850" s="132"/>
      <c r="Z850" s="132"/>
      <c r="AA850" s="132"/>
      <c r="AB850" s="132"/>
      <c r="AC850" s="133"/>
      <c r="AD850" s="134"/>
    </row>
    <row r="851" spans="1:30" ht="12" customHeight="1">
      <c r="A851" s="72" t="s">
        <v>388</v>
      </c>
      <c r="B851" s="73" t="s">
        <v>389</v>
      </c>
      <c r="C851" s="3" t="s">
        <v>1</v>
      </c>
      <c r="D851" s="6" t="s">
        <v>2</v>
      </c>
      <c r="E851" s="6" t="s">
        <v>1</v>
      </c>
      <c r="F851" s="72" t="s">
        <v>2</v>
      </c>
      <c r="G851" s="72" t="s">
        <v>1</v>
      </c>
      <c r="H851" s="72" t="s">
        <v>2</v>
      </c>
      <c r="I851" s="6" t="s">
        <v>1</v>
      </c>
      <c r="J851" s="6" t="s">
        <v>2</v>
      </c>
      <c r="K851" s="6" t="s">
        <v>1</v>
      </c>
      <c r="L851" s="6" t="s">
        <v>2</v>
      </c>
      <c r="M851" s="6" t="s">
        <v>1</v>
      </c>
      <c r="N851" s="6" t="s">
        <v>2</v>
      </c>
      <c r="O851" s="6" t="s">
        <v>1</v>
      </c>
      <c r="P851" s="6" t="s">
        <v>2</v>
      </c>
      <c r="Q851" s="6" t="s">
        <v>1</v>
      </c>
      <c r="R851" s="6" t="s">
        <v>2</v>
      </c>
      <c r="S851" s="6" t="s">
        <v>43</v>
      </c>
      <c r="T851" s="6" t="s">
        <v>2</v>
      </c>
      <c r="U851" s="6" t="s">
        <v>42</v>
      </c>
      <c r="V851" s="6" t="s">
        <v>2</v>
      </c>
      <c r="W851" s="6" t="s">
        <v>42</v>
      </c>
      <c r="X851" s="6" t="s">
        <v>2</v>
      </c>
      <c r="Y851" s="6" t="s">
        <v>1</v>
      </c>
      <c r="Z851" s="6" t="s">
        <v>2</v>
      </c>
      <c r="AA851" s="6" t="s">
        <v>43</v>
      </c>
      <c r="AB851" s="6" t="s">
        <v>2</v>
      </c>
      <c r="AC851" s="6" t="s">
        <v>3</v>
      </c>
      <c r="AD851" s="7" t="s">
        <v>4</v>
      </c>
    </row>
    <row r="852" spans="1:30" ht="12" customHeight="1">
      <c r="A852" s="72"/>
      <c r="B852" s="73"/>
      <c r="C852" s="3" t="s">
        <v>5</v>
      </c>
      <c r="D852" s="6" t="s">
        <v>6</v>
      </c>
      <c r="E852" s="6" t="s">
        <v>6</v>
      </c>
      <c r="F852" s="72" t="s">
        <v>7</v>
      </c>
      <c r="G852" s="72" t="s">
        <v>7</v>
      </c>
      <c r="H852" s="72" t="s">
        <v>8</v>
      </c>
      <c r="I852" s="6" t="s">
        <v>8</v>
      </c>
      <c r="J852" s="6" t="s">
        <v>9</v>
      </c>
      <c r="K852" s="6" t="s">
        <v>291</v>
      </c>
      <c r="L852" s="6" t="s">
        <v>292</v>
      </c>
      <c r="M852" s="6" t="s">
        <v>292</v>
      </c>
      <c r="N852" s="6" t="s">
        <v>44</v>
      </c>
      <c r="O852" s="6" t="s">
        <v>11</v>
      </c>
      <c r="P852" s="6" t="s">
        <v>45</v>
      </c>
      <c r="Q852" s="6" t="s">
        <v>45</v>
      </c>
      <c r="R852" s="6" t="s">
        <v>46</v>
      </c>
      <c r="S852" s="6" t="s">
        <v>13</v>
      </c>
      <c r="T852" s="6" t="s">
        <v>14</v>
      </c>
      <c r="U852" s="6" t="s">
        <v>14</v>
      </c>
      <c r="V852" s="6" t="s">
        <v>15</v>
      </c>
      <c r="W852" s="6" t="s">
        <v>15</v>
      </c>
      <c r="X852" s="6" t="s">
        <v>16</v>
      </c>
      <c r="Y852" s="6" t="s">
        <v>16</v>
      </c>
      <c r="Z852" s="6" t="s">
        <v>17</v>
      </c>
      <c r="AA852" s="6" t="s">
        <v>17</v>
      </c>
      <c r="AB852" s="6" t="s">
        <v>402</v>
      </c>
      <c r="AC852" s="6" t="s">
        <v>400</v>
      </c>
      <c r="AD852" s="7" t="s">
        <v>400</v>
      </c>
    </row>
    <row r="853" spans="1:30" s="33" customFormat="1" ht="12" customHeight="1">
      <c r="A853" s="32"/>
      <c r="B853" s="26"/>
      <c r="C853" s="5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135">
        <v>206688</v>
      </c>
      <c r="Y853" s="135">
        <v>206688</v>
      </c>
      <c r="Z853" s="135">
        <v>222839</v>
      </c>
      <c r="AA853" s="135">
        <v>222839</v>
      </c>
      <c r="AB853" s="135">
        <v>0</v>
      </c>
      <c r="AC853" s="21">
        <f>SUM(AB853-Z853)</f>
        <v>-222839</v>
      </c>
      <c r="AD853" s="34">
        <f>SUM(AC853/Z853)</f>
        <v>-1</v>
      </c>
    </row>
    <row r="854" spans="1:30" ht="12" customHeight="1">
      <c r="A854" s="72" t="s">
        <v>390</v>
      </c>
      <c r="B854" s="73" t="s">
        <v>391</v>
      </c>
      <c r="C854" s="3" t="s">
        <v>1</v>
      </c>
      <c r="D854" s="6" t="s">
        <v>2</v>
      </c>
      <c r="E854" s="6" t="s">
        <v>1</v>
      </c>
      <c r="F854" s="72" t="s">
        <v>2</v>
      </c>
      <c r="G854" s="72" t="s">
        <v>1</v>
      </c>
      <c r="H854" s="72" t="s">
        <v>2</v>
      </c>
      <c r="I854" s="6" t="s">
        <v>1</v>
      </c>
      <c r="J854" s="6" t="s">
        <v>2</v>
      </c>
      <c r="K854" s="6" t="s">
        <v>1</v>
      </c>
      <c r="L854" s="6" t="s">
        <v>2</v>
      </c>
      <c r="M854" s="6" t="s">
        <v>1</v>
      </c>
      <c r="N854" s="6" t="s">
        <v>2</v>
      </c>
      <c r="O854" s="6" t="s">
        <v>1</v>
      </c>
      <c r="P854" s="6" t="s">
        <v>2</v>
      </c>
      <c r="Q854" s="6" t="s">
        <v>1</v>
      </c>
      <c r="R854" s="6" t="s">
        <v>2</v>
      </c>
      <c r="S854" s="6" t="s">
        <v>43</v>
      </c>
      <c r="T854" s="6" t="s">
        <v>2</v>
      </c>
      <c r="U854" s="6" t="s">
        <v>42</v>
      </c>
      <c r="V854" s="6" t="s">
        <v>2</v>
      </c>
      <c r="W854" s="6" t="s">
        <v>42</v>
      </c>
      <c r="X854" s="6" t="s">
        <v>2</v>
      </c>
      <c r="Y854" s="6" t="s">
        <v>1</v>
      </c>
      <c r="Z854" s="6" t="s">
        <v>2</v>
      </c>
      <c r="AA854" s="6" t="s">
        <v>43</v>
      </c>
      <c r="AB854" s="6" t="s">
        <v>2</v>
      </c>
      <c r="AC854" s="6" t="s">
        <v>3</v>
      </c>
      <c r="AD854" s="7" t="s">
        <v>4</v>
      </c>
    </row>
    <row r="855" spans="1:30" ht="12" customHeight="1">
      <c r="A855" s="72"/>
      <c r="B855" s="73"/>
      <c r="C855" s="3" t="s">
        <v>5</v>
      </c>
      <c r="D855" s="6" t="s">
        <v>6</v>
      </c>
      <c r="E855" s="6" t="s">
        <v>6</v>
      </c>
      <c r="F855" s="72" t="s">
        <v>7</v>
      </c>
      <c r="G855" s="72" t="s">
        <v>7</v>
      </c>
      <c r="H855" s="72" t="s">
        <v>8</v>
      </c>
      <c r="I855" s="6" t="s">
        <v>8</v>
      </c>
      <c r="J855" s="6" t="s">
        <v>9</v>
      </c>
      <c r="K855" s="6" t="s">
        <v>291</v>
      </c>
      <c r="L855" s="6" t="s">
        <v>292</v>
      </c>
      <c r="M855" s="6" t="s">
        <v>292</v>
      </c>
      <c r="N855" s="6" t="s">
        <v>44</v>
      </c>
      <c r="O855" s="6" t="s">
        <v>11</v>
      </c>
      <c r="P855" s="6" t="s">
        <v>45</v>
      </c>
      <c r="Q855" s="6" t="s">
        <v>45</v>
      </c>
      <c r="R855" s="6" t="s">
        <v>46</v>
      </c>
      <c r="S855" s="6" t="s">
        <v>13</v>
      </c>
      <c r="T855" s="6" t="s">
        <v>14</v>
      </c>
      <c r="U855" s="6" t="s">
        <v>14</v>
      </c>
      <c r="V855" s="6" t="s">
        <v>15</v>
      </c>
      <c r="W855" s="6" t="s">
        <v>15</v>
      </c>
      <c r="X855" s="6" t="s">
        <v>16</v>
      </c>
      <c r="Y855" s="6" t="s">
        <v>16</v>
      </c>
      <c r="Z855" s="6" t="s">
        <v>17</v>
      </c>
      <c r="AA855" s="6" t="s">
        <v>17</v>
      </c>
      <c r="AB855" s="6" t="s">
        <v>402</v>
      </c>
      <c r="AC855" s="6" t="s">
        <v>400</v>
      </c>
      <c r="AD855" s="7" t="s">
        <v>400</v>
      </c>
    </row>
    <row r="856" spans="1:30" s="138" customFormat="1" ht="12" customHeight="1">
      <c r="A856" s="136"/>
      <c r="B856" s="137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3">
        <f>SUM(W849+W836+W829+W786+W753+W725+W703+W675)</f>
        <v>2127452</v>
      </c>
      <c r="X856" s="133">
        <f>SUM(X849+X836+X829+X786+X753+X725+X703+X675)</f>
        <v>2644200.983355</v>
      </c>
      <c r="Y856" s="133">
        <f>SUM(Y849+Y836+Y829+Y786+Y753+Y725+Y703+Y675)</f>
        <v>2270114.3</v>
      </c>
      <c r="Z856" s="133">
        <f>SUM(Z849+Z836+Z829+Z786+Z753+Z725+Z703+Z675)</f>
        <v>2329181.222425</v>
      </c>
      <c r="AA856" s="133">
        <f>SUM(AA849+AA836+AA829+AA786+AA753+AA725+AA703+AA675)</f>
        <v>2351483.3036599997</v>
      </c>
      <c r="AB856" s="133">
        <f>SUM(AB849+AB836+AB829+AB786+AB753+AB725+AB703+AB675)</f>
        <v>2893594.8615200003</v>
      </c>
      <c r="AC856" s="16">
        <f>SUM(AB856-Z856)</f>
        <v>564413.6390950005</v>
      </c>
      <c r="AD856" s="31">
        <f>SUM(AC856/Z856)</f>
        <v>0.24232276718570134</v>
      </c>
    </row>
    <row r="858" spans="1:30" ht="12" customHeight="1">
      <c r="A858" s="72" t="s">
        <v>392</v>
      </c>
      <c r="B858" s="73" t="s">
        <v>393</v>
      </c>
      <c r="C858" s="3" t="s">
        <v>1</v>
      </c>
      <c r="D858" s="6" t="s">
        <v>2</v>
      </c>
      <c r="E858" s="6" t="s">
        <v>1</v>
      </c>
      <c r="F858" s="72" t="s">
        <v>2</v>
      </c>
      <c r="G858" s="72" t="s">
        <v>1</v>
      </c>
      <c r="H858" s="72" t="s">
        <v>2</v>
      </c>
      <c r="I858" s="6" t="s">
        <v>1</v>
      </c>
      <c r="J858" s="6" t="s">
        <v>2</v>
      </c>
      <c r="K858" s="6" t="s">
        <v>1</v>
      </c>
      <c r="L858" s="6" t="s">
        <v>2</v>
      </c>
      <c r="M858" s="6" t="s">
        <v>1</v>
      </c>
      <c r="N858" s="6" t="s">
        <v>2</v>
      </c>
      <c r="O858" s="6" t="s">
        <v>1</v>
      </c>
      <c r="P858" s="6" t="s">
        <v>2</v>
      </c>
      <c r="Q858" s="6" t="s">
        <v>1</v>
      </c>
      <c r="R858" s="6" t="s">
        <v>2</v>
      </c>
      <c r="S858" s="6" t="s">
        <v>43</v>
      </c>
      <c r="T858" s="6" t="s">
        <v>2</v>
      </c>
      <c r="U858" s="6" t="s">
        <v>42</v>
      </c>
      <c r="V858" s="6" t="s">
        <v>2</v>
      </c>
      <c r="W858" s="6" t="s">
        <v>42</v>
      </c>
      <c r="X858" s="6" t="s">
        <v>2</v>
      </c>
      <c r="Y858" s="6" t="s">
        <v>1</v>
      </c>
      <c r="Z858" s="6" t="s">
        <v>2</v>
      </c>
      <c r="AA858" s="6" t="s">
        <v>43</v>
      </c>
      <c r="AB858" s="6" t="s">
        <v>2</v>
      </c>
      <c r="AC858" s="6" t="s">
        <v>3</v>
      </c>
      <c r="AD858" s="7" t="s">
        <v>4</v>
      </c>
    </row>
    <row r="859" spans="1:30" ht="12" customHeight="1">
      <c r="A859" s="72"/>
      <c r="B859" s="73"/>
      <c r="C859" s="3" t="s">
        <v>5</v>
      </c>
      <c r="D859" s="6" t="s">
        <v>6</v>
      </c>
      <c r="E859" s="6" t="s">
        <v>6</v>
      </c>
      <c r="F859" s="72" t="s">
        <v>7</v>
      </c>
      <c r="G859" s="72" t="s">
        <v>7</v>
      </c>
      <c r="H859" s="72" t="s">
        <v>8</v>
      </c>
      <c r="I859" s="6" t="s">
        <v>8</v>
      </c>
      <c r="J859" s="6" t="s">
        <v>9</v>
      </c>
      <c r="K859" s="6" t="s">
        <v>291</v>
      </c>
      <c r="L859" s="6" t="s">
        <v>292</v>
      </c>
      <c r="M859" s="6" t="s">
        <v>292</v>
      </c>
      <c r="N859" s="6" t="s">
        <v>44</v>
      </c>
      <c r="O859" s="6" t="s">
        <v>11</v>
      </c>
      <c r="P859" s="6" t="s">
        <v>45</v>
      </c>
      <c r="Q859" s="6" t="s">
        <v>45</v>
      </c>
      <c r="R859" s="6" t="s">
        <v>46</v>
      </c>
      <c r="S859" s="6" t="s">
        <v>13</v>
      </c>
      <c r="T859" s="6" t="s">
        <v>14</v>
      </c>
      <c r="U859" s="6" t="s">
        <v>14</v>
      </c>
      <c r="V859" s="6" t="s">
        <v>15</v>
      </c>
      <c r="W859" s="6" t="s">
        <v>15</v>
      </c>
      <c r="X859" s="6" t="s">
        <v>16</v>
      </c>
      <c r="Y859" s="6" t="s">
        <v>16</v>
      </c>
      <c r="Z859" s="6" t="s">
        <v>17</v>
      </c>
      <c r="AA859" s="6" t="s">
        <v>17</v>
      </c>
      <c r="AB859" s="6" t="s">
        <v>402</v>
      </c>
      <c r="AC859" s="6" t="s">
        <v>400</v>
      </c>
      <c r="AD859" s="7" t="s">
        <v>400</v>
      </c>
    </row>
    <row r="860" spans="1:30" s="33" customFormat="1" ht="12" customHeight="1">
      <c r="A860" s="32"/>
      <c r="B860" s="26"/>
      <c r="C860" s="5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135">
        <v>967750</v>
      </c>
      <c r="X860" s="135">
        <v>947600</v>
      </c>
      <c r="Y860" s="135">
        <v>947600</v>
      </c>
      <c r="Z860" s="135">
        <v>992047</v>
      </c>
      <c r="AA860" s="135">
        <v>992047</v>
      </c>
      <c r="AB860" s="135">
        <v>998136</v>
      </c>
      <c r="AC860" s="21">
        <f>SUM(AB860-Z860)</f>
        <v>6089</v>
      </c>
      <c r="AD860" s="34">
        <f>SUM(AC860/Z860)</f>
        <v>0.006137814035020518</v>
      </c>
    </row>
    <row r="861" spans="23:30" ht="12" customHeight="1">
      <c r="W861" s="113"/>
      <c r="X861" s="113"/>
      <c r="Y861" s="113"/>
      <c r="Z861" s="113"/>
      <c r="AA861" s="113"/>
      <c r="AB861" s="113"/>
      <c r="AC861" s="113"/>
      <c r="AD861" s="31"/>
    </row>
    <row r="862" spans="1:30" ht="12" customHeight="1">
      <c r="A862" s="72" t="s">
        <v>394</v>
      </c>
      <c r="B862" s="73" t="s">
        <v>395</v>
      </c>
      <c r="C862" s="3" t="s">
        <v>1</v>
      </c>
      <c r="D862" s="6" t="s">
        <v>2</v>
      </c>
      <c r="E862" s="6" t="s">
        <v>1</v>
      </c>
      <c r="F862" s="72" t="s">
        <v>2</v>
      </c>
      <c r="G862" s="72" t="s">
        <v>1</v>
      </c>
      <c r="H862" s="72" t="s">
        <v>2</v>
      </c>
      <c r="I862" s="6" t="s">
        <v>1</v>
      </c>
      <c r="J862" s="6" t="s">
        <v>2</v>
      </c>
      <c r="K862" s="6" t="s">
        <v>1</v>
      </c>
      <c r="L862" s="6" t="s">
        <v>2</v>
      </c>
      <c r="M862" s="6" t="s">
        <v>1</v>
      </c>
      <c r="N862" s="6" t="s">
        <v>2</v>
      </c>
      <c r="O862" s="6" t="s">
        <v>1</v>
      </c>
      <c r="P862" s="6" t="s">
        <v>2</v>
      </c>
      <c r="Q862" s="6" t="s">
        <v>1</v>
      </c>
      <c r="R862" s="6" t="s">
        <v>2</v>
      </c>
      <c r="S862" s="6" t="s">
        <v>43</v>
      </c>
      <c r="T862" s="6" t="s">
        <v>2</v>
      </c>
      <c r="U862" s="6" t="s">
        <v>42</v>
      </c>
      <c r="V862" s="6" t="s">
        <v>2</v>
      </c>
      <c r="W862" s="6" t="s">
        <v>42</v>
      </c>
      <c r="X862" s="6" t="s">
        <v>2</v>
      </c>
      <c r="Y862" s="6" t="s">
        <v>1</v>
      </c>
      <c r="Z862" s="6" t="s">
        <v>2</v>
      </c>
      <c r="AA862" s="6" t="s">
        <v>43</v>
      </c>
      <c r="AB862" s="6" t="s">
        <v>2</v>
      </c>
      <c r="AC862" s="6" t="s">
        <v>3</v>
      </c>
      <c r="AD862" s="7" t="s">
        <v>4</v>
      </c>
    </row>
    <row r="863" spans="1:30" ht="12" customHeight="1">
      <c r="A863" s="72"/>
      <c r="B863" s="73"/>
      <c r="C863" s="3" t="s">
        <v>5</v>
      </c>
      <c r="D863" s="6" t="s">
        <v>6</v>
      </c>
      <c r="E863" s="6" t="s">
        <v>6</v>
      </c>
      <c r="F863" s="72" t="s">
        <v>7</v>
      </c>
      <c r="G863" s="72" t="s">
        <v>7</v>
      </c>
      <c r="H863" s="72" t="s">
        <v>8</v>
      </c>
      <c r="I863" s="6" t="s">
        <v>8</v>
      </c>
      <c r="J863" s="6" t="s">
        <v>9</v>
      </c>
      <c r="K863" s="6" t="s">
        <v>291</v>
      </c>
      <c r="L863" s="6" t="s">
        <v>292</v>
      </c>
      <c r="M863" s="6" t="s">
        <v>292</v>
      </c>
      <c r="N863" s="6" t="s">
        <v>44</v>
      </c>
      <c r="O863" s="6" t="s">
        <v>11</v>
      </c>
      <c r="P863" s="6" t="s">
        <v>45</v>
      </c>
      <c r="Q863" s="6" t="s">
        <v>45</v>
      </c>
      <c r="R863" s="6" t="s">
        <v>46</v>
      </c>
      <c r="S863" s="6" t="s">
        <v>13</v>
      </c>
      <c r="T863" s="6" t="s">
        <v>14</v>
      </c>
      <c r="U863" s="6" t="s">
        <v>14</v>
      </c>
      <c r="V863" s="6" t="s">
        <v>15</v>
      </c>
      <c r="W863" s="6" t="s">
        <v>15</v>
      </c>
      <c r="X863" s="6" t="s">
        <v>16</v>
      </c>
      <c r="Y863" s="6" t="s">
        <v>16</v>
      </c>
      <c r="Z863" s="6" t="s">
        <v>17</v>
      </c>
      <c r="AA863" s="6" t="s">
        <v>17</v>
      </c>
      <c r="AB863" s="6" t="s">
        <v>402</v>
      </c>
      <c r="AC863" s="6" t="s">
        <v>400</v>
      </c>
      <c r="AD863" s="7" t="s">
        <v>400</v>
      </c>
    </row>
    <row r="864" spans="1:30" s="33" customFormat="1" ht="12" customHeight="1">
      <c r="A864" s="32"/>
      <c r="B864" s="26"/>
      <c r="C864" s="5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135">
        <v>220000</v>
      </c>
      <c r="X864" s="135">
        <v>185000</v>
      </c>
      <c r="Y864" s="135">
        <v>171000</v>
      </c>
      <c r="Z864" s="135">
        <v>175000</v>
      </c>
      <c r="AA864" s="135">
        <v>149641</v>
      </c>
      <c r="AB864" s="135">
        <v>149000</v>
      </c>
      <c r="AC864" s="21">
        <f>SUM(AB864-Z864)</f>
        <v>-26000</v>
      </c>
      <c r="AD864" s="34">
        <f>SUM(AC864/Z864)</f>
        <v>-0.14857142857142858</v>
      </c>
    </row>
    <row r="866" spans="1:30" ht="12" customHeight="1">
      <c r="A866" s="72"/>
      <c r="B866" s="73" t="s">
        <v>396</v>
      </c>
      <c r="C866" s="3" t="s">
        <v>1</v>
      </c>
      <c r="D866" s="6" t="s">
        <v>2</v>
      </c>
      <c r="E866" s="6" t="s">
        <v>1</v>
      </c>
      <c r="F866" s="72" t="s">
        <v>2</v>
      </c>
      <c r="G866" s="72" t="s">
        <v>1</v>
      </c>
      <c r="H866" s="72" t="s">
        <v>2</v>
      </c>
      <c r="I866" s="6" t="s">
        <v>1</v>
      </c>
      <c r="J866" s="6" t="s">
        <v>2</v>
      </c>
      <c r="K866" s="6" t="s">
        <v>1</v>
      </c>
      <c r="L866" s="6" t="s">
        <v>2</v>
      </c>
      <c r="M866" s="6" t="s">
        <v>1</v>
      </c>
      <c r="N866" s="6" t="s">
        <v>2</v>
      </c>
      <c r="O866" s="6" t="s">
        <v>1</v>
      </c>
      <c r="P866" s="6" t="s">
        <v>2</v>
      </c>
      <c r="Q866" s="6" t="s">
        <v>1</v>
      </c>
      <c r="R866" s="6" t="s">
        <v>2</v>
      </c>
      <c r="S866" s="6" t="s">
        <v>43</v>
      </c>
      <c r="T866" s="6" t="s">
        <v>2</v>
      </c>
      <c r="U866" s="6" t="s">
        <v>42</v>
      </c>
      <c r="V866" s="6" t="s">
        <v>2</v>
      </c>
      <c r="W866" s="6" t="s">
        <v>42</v>
      </c>
      <c r="X866" s="6" t="s">
        <v>2</v>
      </c>
      <c r="Y866" s="6" t="s">
        <v>1</v>
      </c>
      <c r="Z866" s="6" t="s">
        <v>2</v>
      </c>
      <c r="AA866" s="6" t="s">
        <v>43</v>
      </c>
      <c r="AB866" s="6" t="s">
        <v>2</v>
      </c>
      <c r="AC866" s="6" t="s">
        <v>3</v>
      </c>
      <c r="AD866" s="7" t="s">
        <v>4</v>
      </c>
    </row>
    <row r="867" spans="1:30" ht="12" customHeight="1">
      <c r="A867" s="72"/>
      <c r="B867" s="73"/>
      <c r="C867" s="3" t="s">
        <v>5</v>
      </c>
      <c r="D867" s="6" t="s">
        <v>6</v>
      </c>
      <c r="E867" s="6" t="s">
        <v>6</v>
      </c>
      <c r="F867" s="72" t="s">
        <v>7</v>
      </c>
      <c r="G867" s="72" t="s">
        <v>7</v>
      </c>
      <c r="H867" s="72" t="s">
        <v>8</v>
      </c>
      <c r="I867" s="6" t="s">
        <v>8</v>
      </c>
      <c r="J867" s="6" t="s">
        <v>9</v>
      </c>
      <c r="K867" s="6" t="s">
        <v>291</v>
      </c>
      <c r="L867" s="6" t="s">
        <v>292</v>
      </c>
      <c r="M867" s="6" t="s">
        <v>292</v>
      </c>
      <c r="N867" s="6" t="s">
        <v>44</v>
      </c>
      <c r="O867" s="6" t="s">
        <v>11</v>
      </c>
      <c r="P867" s="6" t="s">
        <v>45</v>
      </c>
      <c r="Q867" s="6" t="s">
        <v>45</v>
      </c>
      <c r="R867" s="6" t="s">
        <v>46</v>
      </c>
      <c r="S867" s="6" t="s">
        <v>13</v>
      </c>
      <c r="T867" s="6" t="s">
        <v>14</v>
      </c>
      <c r="U867" s="6" t="s">
        <v>14</v>
      </c>
      <c r="V867" s="6" t="s">
        <v>15</v>
      </c>
      <c r="W867" s="6" t="s">
        <v>15</v>
      </c>
      <c r="X867" s="6" t="s">
        <v>16</v>
      </c>
      <c r="Y867" s="6" t="s">
        <v>16</v>
      </c>
      <c r="Z867" s="6" t="s">
        <v>17</v>
      </c>
      <c r="AA867" s="6" t="s">
        <v>17</v>
      </c>
      <c r="AB867" s="6" t="s">
        <v>402</v>
      </c>
      <c r="AC867" s="6" t="s">
        <v>400</v>
      </c>
      <c r="AD867" s="7" t="s">
        <v>400</v>
      </c>
    </row>
    <row r="868" spans="1:30" s="148" customFormat="1" ht="12" customHeight="1">
      <c r="A868" s="122"/>
      <c r="B868" s="123" t="s">
        <v>397</v>
      </c>
      <c r="C868" s="141"/>
      <c r="D868" s="140"/>
      <c r="E868" s="141"/>
      <c r="F868" s="122"/>
      <c r="G868" s="122"/>
      <c r="H868" s="122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39">
        <f>SUM(W860+W646+W864+W853)</f>
        <v>9327896.3477</v>
      </c>
      <c r="X868" s="139">
        <f>SUM(X860+X646+X864+X853)</f>
        <v>9878974.672200002</v>
      </c>
      <c r="Y868" s="139">
        <f>SUM(Y860+Y646+Y864+Y853)</f>
        <v>9499278.3477</v>
      </c>
      <c r="Z868" s="139">
        <f>SUM(Z860+Z646+Z864+Z853)</f>
        <v>10309265.461</v>
      </c>
      <c r="AA868" s="139">
        <f>SUM(AA860+AA646+AA864+AA853)</f>
        <v>10124180.8215</v>
      </c>
      <c r="AB868" s="139">
        <f>SUM(AB860+AB646+AB864+AB853)</f>
        <v>10012744.0035</v>
      </c>
      <c r="AC868" s="21">
        <f>SUM(AB868-Z868)</f>
        <v>-296521.45749999955</v>
      </c>
      <c r="AD868" s="34">
        <f>SUM(AC868/Z868)</f>
        <v>-0.02876261733891145</v>
      </c>
    </row>
    <row r="869" spans="1:30" s="148" customFormat="1" ht="12" customHeight="1">
      <c r="A869" s="122"/>
      <c r="B869" s="123" t="s">
        <v>398</v>
      </c>
      <c r="C869" s="141"/>
      <c r="D869" s="140"/>
      <c r="E869" s="141"/>
      <c r="F869" s="122"/>
      <c r="G869" s="122"/>
      <c r="H869" s="122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39">
        <f aca="true" t="shared" si="341" ref="W869:AB869">SUM(W856)</f>
        <v>2127452</v>
      </c>
      <c r="X869" s="139">
        <f t="shared" si="341"/>
        <v>2644200.983355</v>
      </c>
      <c r="Y869" s="139">
        <f t="shared" si="341"/>
        <v>2270114.3</v>
      </c>
      <c r="Z869" s="139">
        <f t="shared" si="341"/>
        <v>2329181.222425</v>
      </c>
      <c r="AA869" s="139">
        <f t="shared" si="341"/>
        <v>2351483.3036599997</v>
      </c>
      <c r="AB869" s="139">
        <f t="shared" si="341"/>
        <v>2893594.8615200003</v>
      </c>
      <c r="AC869" s="21">
        <f>SUM(AB869-Z869)</f>
        <v>564413.6390950005</v>
      </c>
      <c r="AD869" s="34">
        <f>SUM(AC869/Z869)</f>
        <v>0.24232276718570134</v>
      </c>
    </row>
    <row r="870" spans="1:30" s="148" customFormat="1" ht="12" customHeight="1">
      <c r="A870" s="149"/>
      <c r="B870" s="11" t="s">
        <v>399</v>
      </c>
      <c r="C870" s="141"/>
      <c r="D870" s="140"/>
      <c r="E870" s="141"/>
      <c r="F870" s="141"/>
      <c r="G870" s="141"/>
      <c r="H870" s="141"/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  <c r="V870" s="141"/>
      <c r="W870" s="21">
        <f aca="true" t="shared" si="342" ref="W870:AB870">SUM(W868:W869)</f>
        <v>11455348.3477</v>
      </c>
      <c r="X870" s="21">
        <f t="shared" si="342"/>
        <v>12523175.655555002</v>
      </c>
      <c r="Y870" s="21">
        <f t="shared" si="342"/>
        <v>11769392.6477</v>
      </c>
      <c r="Z870" s="21">
        <f t="shared" si="342"/>
        <v>12638446.683424998</v>
      </c>
      <c r="AA870" s="21">
        <f t="shared" si="342"/>
        <v>12475664.12516</v>
      </c>
      <c r="AB870" s="21">
        <f t="shared" si="342"/>
        <v>12906338.86502</v>
      </c>
      <c r="AC870" s="21">
        <f>SUM(AB870-Z870)</f>
        <v>267892.18159500137</v>
      </c>
      <c r="AD870" s="34">
        <f>SUM(AC870/Z870)</f>
        <v>0.021196606537600478</v>
      </c>
    </row>
    <row r="871" spans="1:30" ht="12" customHeight="1">
      <c r="A871" s="72"/>
      <c r="B871" s="73"/>
      <c r="F871" s="72"/>
      <c r="G871" s="72"/>
      <c r="H871" s="72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7"/>
    </row>
    <row r="872" spans="1:30" ht="12" customHeight="1">
      <c r="A872" s="72"/>
      <c r="B872" s="73"/>
      <c r="F872" s="72"/>
      <c r="G872" s="72"/>
      <c r="H872" s="72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7"/>
    </row>
  </sheetData>
  <printOptions horizontalCentered="1"/>
  <pageMargins left="0.18" right="0.17" top="0.75" bottom="0.53" header="0.32" footer="0.5"/>
  <pageSetup horizontalDpi="600" verticalDpi="600" orientation="landscape" scale="97" r:id="rId1"/>
  <headerFooter alignWithMargins="0">
    <oddHeader xml:space="preserve">&amp;C&amp;"Arial,Bold"&amp;12Fiscal Year 2013
Proposed Budget </oddHeader>
  </headerFooter>
  <rowBreaks count="24" manualBreakCount="24">
    <brk id="27" max="255" man="1"/>
    <brk id="68" max="255" man="1"/>
    <brk id="109" max="255" man="1"/>
    <brk id="147" max="255" man="1"/>
    <brk id="190" max="255" man="1"/>
    <brk id="222" max="255" man="1"/>
    <brk id="250" max="255" man="1"/>
    <brk id="291" max="255" man="1"/>
    <brk id="330" max="255" man="1"/>
    <brk id="356" max="255" man="1"/>
    <brk id="399" max="255" man="1"/>
    <brk id="441" max="255" man="1"/>
    <brk id="482" max="255" man="1"/>
    <brk id="518" max="255" man="1"/>
    <brk id="551" max="255" man="1"/>
    <brk id="571" max="255" man="1"/>
    <brk id="599" max="255" man="1"/>
    <brk id="637" max="255" man="1"/>
    <brk id="647" max="255" man="1"/>
    <brk id="676" max="29" man="1"/>
    <brk id="704" max="29" man="1"/>
    <brk id="725" max="29" man="1"/>
    <brk id="754" max="29" man="1"/>
    <brk id="78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X826"/>
  <sheetViews>
    <sheetView workbookViewId="0" topLeftCell="A73">
      <selection activeCell="AE498" sqref="AE498"/>
    </sheetView>
  </sheetViews>
  <sheetFormatPr defaultColWidth="9.140625" defaultRowHeight="12" customHeight="1"/>
  <cols>
    <col min="1" max="1" width="6.421875" style="25" bestFit="1" customWidth="1"/>
    <col min="2" max="2" width="43.7109375" style="26" customWidth="1"/>
    <col min="3" max="3" width="11.28125" style="27" hidden="1" customWidth="1"/>
    <col min="4" max="4" width="10.28125" style="28" hidden="1" customWidth="1"/>
    <col min="5" max="5" width="11.28125" style="27" hidden="1" customWidth="1"/>
    <col min="6" max="6" width="10.28125" style="27" hidden="1" customWidth="1"/>
    <col min="7" max="7" width="11.28125" style="27" hidden="1" customWidth="1"/>
    <col min="8" max="8" width="10.28125" style="27" hidden="1" customWidth="1"/>
    <col min="9" max="9" width="11.28125" style="27" hidden="1" customWidth="1"/>
    <col min="10" max="10" width="10.28125" style="27" hidden="1" customWidth="1"/>
    <col min="11" max="11" width="11.28125" style="27" hidden="1" customWidth="1"/>
    <col min="12" max="12" width="10.28125" style="27" hidden="1" customWidth="1"/>
    <col min="13" max="13" width="11.28125" style="27" hidden="1" customWidth="1"/>
    <col min="14" max="14" width="10.28125" style="27" hidden="1" customWidth="1"/>
    <col min="15" max="15" width="11.28125" style="27" hidden="1" customWidth="1"/>
    <col min="16" max="16" width="10.28125" style="27" hidden="1" customWidth="1"/>
    <col min="17" max="17" width="11.28125" style="27" hidden="1" customWidth="1"/>
    <col min="18" max="18" width="10.28125" style="27" hidden="1" customWidth="1"/>
    <col min="19" max="19" width="13.421875" style="27" hidden="1" customWidth="1"/>
    <col min="20" max="20" width="10.28125" style="27" hidden="1" customWidth="1"/>
    <col min="21" max="21" width="11.28125" style="27" hidden="1" customWidth="1"/>
    <col min="22" max="22" width="10.28125" style="27" hidden="1" customWidth="1"/>
    <col min="23" max="23" width="0.13671875" style="27" hidden="1" customWidth="1"/>
    <col min="24" max="24" width="12.28125" style="27" hidden="1" customWidth="1"/>
    <col min="25" max="25" width="12.28125" style="27" bestFit="1" customWidth="1"/>
    <col min="26" max="26" width="16.57421875" style="27" bestFit="1" customWidth="1"/>
    <col min="27" max="28" width="12.28125" style="27" customWidth="1"/>
    <col min="29" max="29" width="12.8515625" style="27" bestFit="1" customWidth="1"/>
    <col min="30" max="30" width="12.8515625" style="29" bestFit="1" customWidth="1"/>
    <col min="31" max="16384" width="9.140625" style="8" customWidth="1"/>
  </cols>
  <sheetData>
    <row r="1" spans="1:102" s="9" customFormat="1" ht="12" customHeight="1">
      <c r="A1" s="1"/>
      <c r="B1" s="2" t="s">
        <v>0</v>
      </c>
      <c r="C1" s="3" t="s">
        <v>1</v>
      </c>
      <c r="D1" s="4"/>
      <c r="E1" s="3" t="s">
        <v>1</v>
      </c>
      <c r="F1" s="5"/>
      <c r="G1" s="3" t="s">
        <v>1</v>
      </c>
      <c r="H1" s="5"/>
      <c r="I1" s="3" t="s">
        <v>1</v>
      </c>
      <c r="J1" s="3"/>
      <c r="K1" s="3" t="s">
        <v>1</v>
      </c>
      <c r="L1" s="3"/>
      <c r="M1" s="3" t="s">
        <v>1</v>
      </c>
      <c r="N1" s="3"/>
      <c r="O1" s="3" t="s">
        <v>1</v>
      </c>
      <c r="P1" s="3"/>
      <c r="Q1" s="3" t="s">
        <v>1</v>
      </c>
      <c r="R1" s="3"/>
      <c r="S1" s="3" t="s">
        <v>1</v>
      </c>
      <c r="T1" s="3"/>
      <c r="U1" s="3" t="s">
        <v>1</v>
      </c>
      <c r="V1" s="3"/>
      <c r="W1" s="3" t="s">
        <v>1</v>
      </c>
      <c r="X1" s="3" t="s">
        <v>2</v>
      </c>
      <c r="Y1" s="3" t="s">
        <v>1</v>
      </c>
      <c r="Z1" s="3" t="s">
        <v>2</v>
      </c>
      <c r="AA1" s="3" t="s">
        <v>43</v>
      </c>
      <c r="AB1" s="3" t="s">
        <v>2</v>
      </c>
      <c r="AC1" s="6" t="s">
        <v>3</v>
      </c>
      <c r="AD1" s="7" t="s">
        <v>4</v>
      </c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</row>
    <row r="2" spans="1:30" ht="12" customHeight="1">
      <c r="A2" s="1"/>
      <c r="B2" s="1"/>
      <c r="C2" s="1" t="s">
        <v>5</v>
      </c>
      <c r="D2" s="4"/>
      <c r="E2" s="1" t="s">
        <v>6</v>
      </c>
      <c r="F2" s="5"/>
      <c r="G2" s="1" t="s">
        <v>7</v>
      </c>
      <c r="H2" s="5"/>
      <c r="I2" s="1" t="s">
        <v>8</v>
      </c>
      <c r="J2" s="1"/>
      <c r="K2" s="1" t="s">
        <v>9</v>
      </c>
      <c r="L2" s="1"/>
      <c r="M2" s="3" t="s">
        <v>10</v>
      </c>
      <c r="N2" s="1"/>
      <c r="O2" s="3" t="s">
        <v>11</v>
      </c>
      <c r="P2" s="1"/>
      <c r="Q2" s="3" t="s">
        <v>12</v>
      </c>
      <c r="R2" s="3"/>
      <c r="S2" s="3" t="s">
        <v>13</v>
      </c>
      <c r="T2" s="3"/>
      <c r="U2" s="3" t="s">
        <v>14</v>
      </c>
      <c r="V2" s="3"/>
      <c r="W2" s="6" t="s">
        <v>15</v>
      </c>
      <c r="X2" s="6" t="s">
        <v>16</v>
      </c>
      <c r="Y2" s="6" t="s">
        <v>16</v>
      </c>
      <c r="Z2" s="6" t="s">
        <v>17</v>
      </c>
      <c r="AA2" s="6" t="s">
        <v>17</v>
      </c>
      <c r="AB2" s="6" t="s">
        <v>402</v>
      </c>
      <c r="AC2" s="6" t="s">
        <v>400</v>
      </c>
      <c r="AD2" s="7" t="s">
        <v>400</v>
      </c>
    </row>
    <row r="3" spans="1:30" ht="12" customHeight="1">
      <c r="A3" s="10">
        <v>307</v>
      </c>
      <c r="B3" s="11" t="s">
        <v>18</v>
      </c>
      <c r="C3" s="12">
        <v>31912</v>
      </c>
      <c r="D3" s="13"/>
      <c r="E3" s="12">
        <v>27916</v>
      </c>
      <c r="F3" s="14"/>
      <c r="G3" s="12">
        <v>24448</v>
      </c>
      <c r="H3" s="14"/>
      <c r="I3" s="15">
        <v>23297</v>
      </c>
      <c r="J3" s="16"/>
      <c r="K3" s="16">
        <v>18357</v>
      </c>
      <c r="L3" s="12"/>
      <c r="M3" s="16">
        <v>19435</v>
      </c>
      <c r="N3" s="12"/>
      <c r="O3" s="16">
        <v>21007</v>
      </c>
      <c r="P3" s="15"/>
      <c r="Q3" s="15">
        <v>26874</v>
      </c>
      <c r="R3" s="16"/>
      <c r="S3" s="16">
        <v>42067</v>
      </c>
      <c r="T3" s="15"/>
      <c r="U3" s="15">
        <v>38560</v>
      </c>
      <c r="V3" s="15"/>
      <c r="W3" s="15">
        <v>57230</v>
      </c>
      <c r="X3" s="15">
        <v>47000</v>
      </c>
      <c r="Y3" s="15">
        <v>29562</v>
      </c>
      <c r="Z3" s="15">
        <v>35000</v>
      </c>
      <c r="AA3" s="15">
        <v>35000</v>
      </c>
      <c r="AB3" s="15">
        <v>40000</v>
      </c>
      <c r="AC3" s="16">
        <f>SUM(AB3-Z3)</f>
        <v>5000</v>
      </c>
      <c r="AD3" s="17">
        <f>SUM(AC3/Z3)</f>
        <v>0.14285714285714285</v>
      </c>
    </row>
    <row r="4" spans="1:30" ht="12" customHeight="1">
      <c r="A4" s="10">
        <v>318</v>
      </c>
      <c r="B4" s="11" t="s">
        <v>19</v>
      </c>
      <c r="C4" s="12">
        <v>1515980</v>
      </c>
      <c r="D4" s="13"/>
      <c r="E4" s="12">
        <v>1505964</v>
      </c>
      <c r="F4" s="14"/>
      <c r="G4" s="12">
        <v>1606533</v>
      </c>
      <c r="H4" s="14"/>
      <c r="I4" s="15">
        <v>1637398</v>
      </c>
      <c r="J4" s="16"/>
      <c r="K4" s="16">
        <v>1713906</v>
      </c>
      <c r="L4" s="12"/>
      <c r="M4" s="16">
        <v>1738290</v>
      </c>
      <c r="N4" s="12"/>
      <c r="O4" s="16">
        <v>1802246</v>
      </c>
      <c r="P4" s="15"/>
      <c r="Q4" s="15">
        <v>1767060</v>
      </c>
      <c r="R4" s="16"/>
      <c r="S4" s="16">
        <v>1726170</v>
      </c>
      <c r="T4" s="15"/>
      <c r="U4" s="15">
        <v>1654447</v>
      </c>
      <c r="V4" s="15"/>
      <c r="W4" s="15">
        <v>1629715</v>
      </c>
      <c r="X4" s="15">
        <v>1537600</v>
      </c>
      <c r="Y4" s="15">
        <v>1637278</v>
      </c>
      <c r="Z4" s="15">
        <v>1575000</v>
      </c>
      <c r="AA4" s="15">
        <v>1575000</v>
      </c>
      <c r="AB4" s="15">
        <v>1630800</v>
      </c>
      <c r="AC4" s="16">
        <f aca="true" t="shared" si="0" ref="AC4:AC24">SUM(AB4-Z4)</f>
        <v>55800</v>
      </c>
      <c r="AD4" s="17">
        <f aca="true" t="shared" si="1" ref="AD4:AD24">SUM(AC4/Z4)</f>
        <v>0.03542857142857143</v>
      </c>
    </row>
    <row r="5" spans="1:30" ht="12" customHeight="1">
      <c r="A5" s="10">
        <v>320</v>
      </c>
      <c r="B5" s="11" t="s">
        <v>20</v>
      </c>
      <c r="C5" s="12">
        <v>27849</v>
      </c>
      <c r="D5" s="13"/>
      <c r="E5" s="12">
        <v>27425</v>
      </c>
      <c r="F5" s="14"/>
      <c r="G5" s="12">
        <v>26541</v>
      </c>
      <c r="H5" s="14"/>
      <c r="I5" s="15">
        <v>26912</v>
      </c>
      <c r="J5" s="16"/>
      <c r="K5" s="16">
        <v>27289</v>
      </c>
      <c r="L5" s="12"/>
      <c r="M5" s="16">
        <v>26650</v>
      </c>
      <c r="N5" s="12"/>
      <c r="O5" s="16">
        <v>28464</v>
      </c>
      <c r="P5" s="15"/>
      <c r="Q5" s="15">
        <v>26142</v>
      </c>
      <c r="R5" s="16"/>
      <c r="S5" s="16">
        <v>25319</v>
      </c>
      <c r="T5" s="15"/>
      <c r="U5" s="15">
        <v>24914</v>
      </c>
      <c r="V5" s="15"/>
      <c r="W5" s="15">
        <v>25063</v>
      </c>
      <c r="X5" s="15">
        <v>25000</v>
      </c>
      <c r="Y5" s="15">
        <v>24757</v>
      </c>
      <c r="Z5" s="15">
        <v>24000</v>
      </c>
      <c r="AA5" s="15">
        <v>24000</v>
      </c>
      <c r="AB5" s="15">
        <v>24000</v>
      </c>
      <c r="AC5" s="16">
        <f t="shared" si="0"/>
        <v>0</v>
      </c>
      <c r="AD5" s="17">
        <f t="shared" si="1"/>
        <v>0</v>
      </c>
    </row>
    <row r="6" spans="1:30" ht="12" customHeight="1">
      <c r="A6" s="10">
        <v>321</v>
      </c>
      <c r="B6" s="11" t="s">
        <v>21</v>
      </c>
      <c r="C6" s="12">
        <v>11985</v>
      </c>
      <c r="D6" s="13"/>
      <c r="E6" s="12">
        <v>11960</v>
      </c>
      <c r="F6" s="14"/>
      <c r="G6" s="12">
        <v>13143</v>
      </c>
      <c r="H6" s="14"/>
      <c r="I6" s="15">
        <v>12409</v>
      </c>
      <c r="J6" s="16"/>
      <c r="K6" s="16">
        <v>11669</v>
      </c>
      <c r="L6" s="12"/>
      <c r="M6" s="16">
        <v>15202</v>
      </c>
      <c r="N6" s="12"/>
      <c r="O6" s="16">
        <v>13275</v>
      </c>
      <c r="P6" s="15"/>
      <c r="Q6" s="15">
        <v>14135</v>
      </c>
      <c r="R6" s="16"/>
      <c r="S6" s="16">
        <v>12877</v>
      </c>
      <c r="T6" s="15"/>
      <c r="U6" s="15">
        <v>14936</v>
      </c>
      <c r="V6" s="15"/>
      <c r="W6" s="15">
        <v>12850</v>
      </c>
      <c r="X6" s="15">
        <v>12000</v>
      </c>
      <c r="Y6" s="15">
        <v>13347</v>
      </c>
      <c r="Z6" s="15">
        <v>12000</v>
      </c>
      <c r="AA6" s="15">
        <v>12000</v>
      </c>
      <c r="AB6" s="15">
        <v>12000</v>
      </c>
      <c r="AC6" s="16">
        <f t="shared" si="0"/>
        <v>0</v>
      </c>
      <c r="AD6" s="17">
        <f t="shared" si="1"/>
        <v>0</v>
      </c>
    </row>
    <row r="7" spans="1:30" ht="12" customHeight="1">
      <c r="A7" s="10">
        <v>324</v>
      </c>
      <c r="B7" s="11" t="s">
        <v>22</v>
      </c>
      <c r="C7" s="12">
        <v>7221</v>
      </c>
      <c r="D7" s="13"/>
      <c r="E7" s="12">
        <v>12896</v>
      </c>
      <c r="F7" s="14"/>
      <c r="G7" s="12">
        <v>7895</v>
      </c>
      <c r="H7" s="14"/>
      <c r="I7" s="15">
        <v>13445</v>
      </c>
      <c r="J7" s="16"/>
      <c r="K7" s="16">
        <v>10541</v>
      </c>
      <c r="L7" s="12"/>
      <c r="M7" s="16">
        <v>10301</v>
      </c>
      <c r="N7" s="12"/>
      <c r="O7" s="16">
        <v>9315</v>
      </c>
      <c r="P7" s="15"/>
      <c r="Q7" s="15">
        <v>8940</v>
      </c>
      <c r="R7" s="16"/>
      <c r="S7" s="16">
        <v>8453</v>
      </c>
      <c r="T7" s="15"/>
      <c r="U7" s="15">
        <v>6860</v>
      </c>
      <c r="V7" s="15"/>
      <c r="W7" s="15">
        <v>5829</v>
      </c>
      <c r="X7" s="15">
        <v>7000</v>
      </c>
      <c r="Y7" s="15">
        <v>7394</v>
      </c>
      <c r="Z7" s="15">
        <v>5000</v>
      </c>
      <c r="AA7" s="15">
        <v>5000</v>
      </c>
      <c r="AB7" s="15">
        <v>5000</v>
      </c>
      <c r="AC7" s="16">
        <f t="shared" si="0"/>
        <v>0</v>
      </c>
      <c r="AD7" s="17">
        <f t="shared" si="1"/>
        <v>0</v>
      </c>
    </row>
    <row r="8" spans="1:30" ht="12" customHeight="1">
      <c r="A8" s="10">
        <v>325</v>
      </c>
      <c r="B8" s="11" t="s">
        <v>23</v>
      </c>
      <c r="C8" s="12">
        <v>3394</v>
      </c>
      <c r="D8" s="13"/>
      <c r="E8" s="12">
        <v>3251</v>
      </c>
      <c r="F8" s="14"/>
      <c r="G8" s="12">
        <v>3947</v>
      </c>
      <c r="H8" s="14"/>
      <c r="I8" s="15">
        <v>6014</v>
      </c>
      <c r="J8" s="16"/>
      <c r="K8" s="16">
        <v>7170</v>
      </c>
      <c r="L8" s="12"/>
      <c r="M8" s="16">
        <v>8406</v>
      </c>
      <c r="N8" s="12"/>
      <c r="O8" s="16">
        <v>8754</v>
      </c>
      <c r="P8" s="15"/>
      <c r="Q8" s="15">
        <v>8572</v>
      </c>
      <c r="R8" s="16"/>
      <c r="S8" s="16">
        <v>7602</v>
      </c>
      <c r="T8" s="15"/>
      <c r="U8" s="15">
        <v>8449</v>
      </c>
      <c r="V8" s="15"/>
      <c r="W8" s="15">
        <v>8625</v>
      </c>
      <c r="X8" s="15">
        <v>8500</v>
      </c>
      <c r="Y8" s="15">
        <v>7910</v>
      </c>
      <c r="Z8" s="15">
        <v>6500</v>
      </c>
      <c r="AA8" s="15">
        <v>6500</v>
      </c>
      <c r="AB8" s="15">
        <v>6500</v>
      </c>
      <c r="AC8" s="16">
        <f t="shared" si="0"/>
        <v>0</v>
      </c>
      <c r="AD8" s="17">
        <f t="shared" si="1"/>
        <v>0</v>
      </c>
    </row>
    <row r="9" spans="1:30" ht="12" customHeight="1">
      <c r="A9" s="10">
        <v>326</v>
      </c>
      <c r="B9" s="11" t="s">
        <v>24</v>
      </c>
      <c r="C9" s="12">
        <v>82354</v>
      </c>
      <c r="D9" s="13"/>
      <c r="E9" s="12">
        <v>51009</v>
      </c>
      <c r="F9" s="14"/>
      <c r="G9" s="12">
        <v>96159</v>
      </c>
      <c r="H9" s="14"/>
      <c r="I9" s="15">
        <v>28027</v>
      </c>
      <c r="J9" s="16"/>
      <c r="K9" s="16">
        <v>40991</v>
      </c>
      <c r="L9" s="12"/>
      <c r="M9" s="16">
        <v>30502</v>
      </c>
      <c r="N9" s="12"/>
      <c r="O9" s="16">
        <v>30860</v>
      </c>
      <c r="P9" s="15"/>
      <c r="Q9" s="15">
        <v>34595</v>
      </c>
      <c r="R9" s="16"/>
      <c r="S9" s="16">
        <v>31075</v>
      </c>
      <c r="T9" s="15"/>
      <c r="U9" s="15">
        <v>30005</v>
      </c>
      <c r="V9" s="15"/>
      <c r="W9" s="15">
        <v>88070</v>
      </c>
      <c r="X9" s="15">
        <v>44000</v>
      </c>
      <c r="Y9" s="15">
        <v>24526</v>
      </c>
      <c r="Z9" s="15">
        <v>44000</v>
      </c>
      <c r="AA9" s="15">
        <v>44000</v>
      </c>
      <c r="AB9" s="15">
        <v>45000</v>
      </c>
      <c r="AC9" s="16">
        <f t="shared" si="0"/>
        <v>1000</v>
      </c>
      <c r="AD9" s="17">
        <f t="shared" si="1"/>
        <v>0.022727272727272728</v>
      </c>
    </row>
    <row r="10" spans="1:30" ht="12" customHeight="1">
      <c r="A10" s="10">
        <v>327</v>
      </c>
      <c r="B10" s="11" t="s">
        <v>25</v>
      </c>
      <c r="C10" s="12">
        <v>234975</v>
      </c>
      <c r="D10" s="13"/>
      <c r="E10" s="12">
        <v>294094</v>
      </c>
      <c r="F10" s="14"/>
      <c r="G10" s="12">
        <v>118378</v>
      </c>
      <c r="H10" s="14"/>
      <c r="I10" s="15">
        <v>61677</v>
      </c>
      <c r="J10" s="16"/>
      <c r="K10" s="16">
        <v>29768</v>
      </c>
      <c r="L10" s="12"/>
      <c r="M10" s="16">
        <v>58447</v>
      </c>
      <c r="N10" s="12"/>
      <c r="O10" s="16">
        <v>194237</v>
      </c>
      <c r="P10" s="15"/>
      <c r="Q10" s="15">
        <v>275717</v>
      </c>
      <c r="R10" s="16"/>
      <c r="S10" s="16">
        <v>215040</v>
      </c>
      <c r="T10" s="15"/>
      <c r="U10" s="15">
        <v>150960</v>
      </c>
      <c r="V10" s="15"/>
      <c r="W10" s="15">
        <v>84341</v>
      </c>
      <c r="X10" s="15">
        <v>81000</v>
      </c>
      <c r="Y10" s="15">
        <v>31381</v>
      </c>
      <c r="Z10" s="15">
        <v>50000</v>
      </c>
      <c r="AA10" s="15">
        <v>50000</v>
      </c>
      <c r="AB10" s="15">
        <v>25000</v>
      </c>
      <c r="AC10" s="16">
        <f t="shared" si="0"/>
        <v>-25000</v>
      </c>
      <c r="AD10" s="17">
        <f t="shared" si="1"/>
        <v>-0.5</v>
      </c>
    </row>
    <row r="11" spans="1:30" ht="12" customHeight="1">
      <c r="A11" s="10">
        <v>329</v>
      </c>
      <c r="B11" s="11" t="s">
        <v>26</v>
      </c>
      <c r="C11" s="12">
        <v>179</v>
      </c>
      <c r="D11" s="13"/>
      <c r="E11" s="12">
        <v>85580</v>
      </c>
      <c r="F11" s="14"/>
      <c r="G11" s="12">
        <v>160</v>
      </c>
      <c r="H11" s="14"/>
      <c r="I11" s="15">
        <v>0</v>
      </c>
      <c r="J11" s="16"/>
      <c r="K11" s="16">
        <v>19530</v>
      </c>
      <c r="L11" s="12"/>
      <c r="M11" s="16">
        <v>39903</v>
      </c>
      <c r="N11" s="12"/>
      <c r="O11" s="16">
        <v>108032</v>
      </c>
      <c r="P11" s="15"/>
      <c r="Q11" s="15">
        <v>181</v>
      </c>
      <c r="R11" s="16"/>
      <c r="S11" s="16">
        <v>85</v>
      </c>
      <c r="T11" s="15"/>
      <c r="U11" s="15">
        <v>12</v>
      </c>
      <c r="V11" s="15"/>
      <c r="W11" s="15">
        <v>82</v>
      </c>
      <c r="X11" s="15">
        <v>100</v>
      </c>
      <c r="Y11" s="15">
        <v>141</v>
      </c>
      <c r="Z11" s="15">
        <v>100</v>
      </c>
      <c r="AA11" s="15">
        <v>100</v>
      </c>
      <c r="AB11" s="15">
        <v>100</v>
      </c>
      <c r="AC11" s="16">
        <f t="shared" si="0"/>
        <v>0</v>
      </c>
      <c r="AD11" s="17">
        <f t="shared" si="1"/>
        <v>0</v>
      </c>
    </row>
    <row r="12" spans="1:30" ht="12" customHeight="1">
      <c r="A12" s="10">
        <v>331</v>
      </c>
      <c r="B12" s="11" t="s">
        <v>27</v>
      </c>
      <c r="C12" s="12">
        <v>858030</v>
      </c>
      <c r="D12" s="13"/>
      <c r="E12" s="12">
        <v>799739</v>
      </c>
      <c r="F12" s="14"/>
      <c r="G12" s="12">
        <v>702622</v>
      </c>
      <c r="H12" s="14"/>
      <c r="I12" s="15">
        <v>689258</v>
      </c>
      <c r="J12" s="16"/>
      <c r="K12" s="16">
        <v>706460</v>
      </c>
      <c r="L12" s="12"/>
      <c r="M12" s="16">
        <v>724034</v>
      </c>
      <c r="N12" s="12"/>
      <c r="O12" s="16">
        <v>664774</v>
      </c>
      <c r="P12" s="15"/>
      <c r="Q12" s="15">
        <v>702395</v>
      </c>
      <c r="R12" s="16"/>
      <c r="S12" s="16">
        <v>740197</v>
      </c>
      <c r="T12" s="15"/>
      <c r="U12" s="15">
        <v>667238</v>
      </c>
      <c r="V12" s="15"/>
      <c r="W12" s="15">
        <v>599840</v>
      </c>
      <c r="X12" s="15">
        <v>548000</v>
      </c>
      <c r="Y12" s="15">
        <v>610263</v>
      </c>
      <c r="Z12" s="15">
        <v>622000</v>
      </c>
      <c r="AA12" s="15">
        <v>622000</v>
      </c>
      <c r="AB12" s="15">
        <v>622000</v>
      </c>
      <c r="AC12" s="16">
        <f t="shared" si="0"/>
        <v>0</v>
      </c>
      <c r="AD12" s="17">
        <f t="shared" si="1"/>
        <v>0</v>
      </c>
    </row>
    <row r="13" spans="1:30" ht="12" customHeight="1">
      <c r="A13" s="10">
        <v>332</v>
      </c>
      <c r="B13" s="11" t="s">
        <v>28</v>
      </c>
      <c r="C13" s="12">
        <v>58457</v>
      </c>
      <c r="D13" s="13"/>
      <c r="E13" s="12">
        <v>22269</v>
      </c>
      <c r="F13" s="14"/>
      <c r="G13" s="12">
        <v>98440</v>
      </c>
      <c r="H13" s="14"/>
      <c r="I13" s="15">
        <v>85546</v>
      </c>
      <c r="J13" s="16"/>
      <c r="K13" s="16">
        <v>48181</v>
      </c>
      <c r="L13" s="12"/>
      <c r="M13" s="16">
        <v>24813</v>
      </c>
      <c r="N13" s="12"/>
      <c r="O13" s="16">
        <v>100964</v>
      </c>
      <c r="P13" s="15"/>
      <c r="Q13" s="15">
        <v>31683</v>
      </c>
      <c r="R13" s="16"/>
      <c r="S13" s="16">
        <v>48358</v>
      </c>
      <c r="T13" s="15"/>
      <c r="U13" s="15">
        <v>71207</v>
      </c>
      <c r="V13" s="15"/>
      <c r="W13" s="15">
        <v>74275</v>
      </c>
      <c r="X13" s="15">
        <v>29000</v>
      </c>
      <c r="Y13" s="15">
        <v>77407</v>
      </c>
      <c r="Z13" s="15">
        <v>29000</v>
      </c>
      <c r="AA13" s="15">
        <v>29000</v>
      </c>
      <c r="AB13" s="15">
        <v>35000</v>
      </c>
      <c r="AC13" s="16">
        <f t="shared" si="0"/>
        <v>6000</v>
      </c>
      <c r="AD13" s="17">
        <f t="shared" si="1"/>
        <v>0.20689655172413793</v>
      </c>
    </row>
    <row r="14" spans="1:30" ht="12" customHeight="1">
      <c r="A14" s="10">
        <v>333</v>
      </c>
      <c r="B14" s="11" t="s">
        <v>29</v>
      </c>
      <c r="C14" s="12">
        <v>150000</v>
      </c>
      <c r="D14" s="13"/>
      <c r="E14" s="12">
        <v>250000</v>
      </c>
      <c r="F14" s="14"/>
      <c r="G14" s="12">
        <v>179930</v>
      </c>
      <c r="H14" s="14"/>
      <c r="I14" s="15">
        <v>0</v>
      </c>
      <c r="J14" s="16"/>
      <c r="K14" s="16">
        <v>0</v>
      </c>
      <c r="L14" s="12"/>
      <c r="M14" s="16">
        <v>210000</v>
      </c>
      <c r="N14" s="12"/>
      <c r="O14" s="16">
        <v>210000</v>
      </c>
      <c r="P14" s="15"/>
      <c r="Q14" s="15">
        <v>210000</v>
      </c>
      <c r="R14" s="16"/>
      <c r="S14" s="16">
        <v>210000</v>
      </c>
      <c r="T14" s="15"/>
      <c r="U14" s="15">
        <v>210000</v>
      </c>
      <c r="V14" s="15"/>
      <c r="W14" s="15">
        <v>210000</v>
      </c>
      <c r="X14" s="15">
        <v>210000</v>
      </c>
      <c r="Y14" s="15">
        <v>210000</v>
      </c>
      <c r="Z14" s="15">
        <v>350000</v>
      </c>
      <c r="AA14" s="15">
        <v>350000</v>
      </c>
      <c r="AB14" s="15">
        <v>350000</v>
      </c>
      <c r="AC14" s="16">
        <f t="shared" si="0"/>
        <v>0</v>
      </c>
      <c r="AD14" s="17">
        <f t="shared" si="1"/>
        <v>0</v>
      </c>
    </row>
    <row r="15" spans="1:30" ht="12" customHeight="1">
      <c r="A15" s="10">
        <v>335</v>
      </c>
      <c r="B15" s="11" t="s">
        <v>30</v>
      </c>
      <c r="C15" s="12">
        <v>29515</v>
      </c>
      <c r="D15" s="13"/>
      <c r="E15" s="12">
        <v>30120</v>
      </c>
      <c r="F15" s="14"/>
      <c r="G15" s="12">
        <v>34184</v>
      </c>
      <c r="H15" s="14"/>
      <c r="I15" s="15">
        <v>34882</v>
      </c>
      <c r="J15" s="16"/>
      <c r="K15" s="16">
        <v>53870</v>
      </c>
      <c r="L15" s="12"/>
      <c r="M15" s="16">
        <v>57497</v>
      </c>
      <c r="N15" s="12"/>
      <c r="O15" s="16">
        <v>50925</v>
      </c>
      <c r="P15" s="15"/>
      <c r="Q15" s="15">
        <v>48135</v>
      </c>
      <c r="R15" s="16"/>
      <c r="S15" s="16">
        <v>59984</v>
      </c>
      <c r="T15" s="15"/>
      <c r="U15" s="15">
        <v>62154</v>
      </c>
      <c r="V15" s="15"/>
      <c r="W15" s="15">
        <v>75254</v>
      </c>
      <c r="X15" s="15">
        <v>60000</v>
      </c>
      <c r="Y15" s="15">
        <v>93391</v>
      </c>
      <c r="Z15" s="15">
        <v>70000</v>
      </c>
      <c r="AA15" s="15">
        <v>70000</v>
      </c>
      <c r="AB15" s="15">
        <v>70000</v>
      </c>
      <c r="AC15" s="16">
        <f t="shared" si="0"/>
        <v>0</v>
      </c>
      <c r="AD15" s="17">
        <f t="shared" si="1"/>
        <v>0</v>
      </c>
    </row>
    <row r="16" spans="1:30" ht="12" customHeight="1">
      <c r="A16" s="10">
        <v>336</v>
      </c>
      <c r="B16" s="11" t="s">
        <v>31</v>
      </c>
      <c r="C16" s="12">
        <v>62159</v>
      </c>
      <c r="D16" s="13"/>
      <c r="E16" s="12">
        <v>91586</v>
      </c>
      <c r="F16" s="14"/>
      <c r="G16" s="12">
        <v>95762</v>
      </c>
      <c r="H16" s="14"/>
      <c r="I16" s="15">
        <v>93236</v>
      </c>
      <c r="J16" s="16"/>
      <c r="K16" s="16">
        <v>85544</v>
      </c>
      <c r="L16" s="12"/>
      <c r="M16" s="16">
        <v>96448</v>
      </c>
      <c r="N16" s="12"/>
      <c r="O16" s="16">
        <v>112224</v>
      </c>
      <c r="P16" s="15"/>
      <c r="Q16" s="15">
        <v>92948</v>
      </c>
      <c r="R16" s="16"/>
      <c r="S16" s="16">
        <v>94380</v>
      </c>
      <c r="T16" s="15"/>
      <c r="U16" s="15">
        <v>86944</v>
      </c>
      <c r="V16" s="15"/>
      <c r="W16" s="15">
        <v>77216</v>
      </c>
      <c r="X16" s="15">
        <v>67000</v>
      </c>
      <c r="Y16" s="15">
        <v>80672</v>
      </c>
      <c r="Z16" s="15">
        <v>67000</v>
      </c>
      <c r="AA16" s="15">
        <v>83952</v>
      </c>
      <c r="AB16" s="15">
        <v>84000</v>
      </c>
      <c r="AC16" s="16">
        <f t="shared" si="0"/>
        <v>17000</v>
      </c>
      <c r="AD16" s="17">
        <f t="shared" si="1"/>
        <v>0.2537313432835821</v>
      </c>
    </row>
    <row r="17" spans="1:30" ht="12" customHeight="1">
      <c r="A17" s="10">
        <v>339</v>
      </c>
      <c r="B17" s="11" t="s">
        <v>32</v>
      </c>
      <c r="C17" s="12">
        <v>51526</v>
      </c>
      <c r="D17" s="13"/>
      <c r="E17" s="12">
        <v>60842</v>
      </c>
      <c r="F17" s="14"/>
      <c r="G17" s="12">
        <v>65454</v>
      </c>
      <c r="H17" s="14"/>
      <c r="I17" s="15">
        <v>60355</v>
      </c>
      <c r="J17" s="16"/>
      <c r="K17" s="16">
        <v>59654</v>
      </c>
      <c r="L17" s="12"/>
      <c r="M17" s="16">
        <v>66985</v>
      </c>
      <c r="N17" s="12"/>
      <c r="O17" s="16">
        <v>67999</v>
      </c>
      <c r="P17" s="15"/>
      <c r="Q17" s="15">
        <v>72621</v>
      </c>
      <c r="R17" s="16"/>
      <c r="S17" s="16">
        <v>81740</v>
      </c>
      <c r="T17" s="15"/>
      <c r="U17" s="15">
        <v>128535</v>
      </c>
      <c r="V17" s="15"/>
      <c r="W17" s="15">
        <v>144317</v>
      </c>
      <c r="X17" s="15">
        <v>110000</v>
      </c>
      <c r="Y17" s="15">
        <v>154202</v>
      </c>
      <c r="Z17" s="15">
        <v>145000</v>
      </c>
      <c r="AA17" s="15">
        <v>157125</v>
      </c>
      <c r="AB17" s="15">
        <v>155000</v>
      </c>
      <c r="AC17" s="16">
        <f t="shared" si="0"/>
        <v>10000</v>
      </c>
      <c r="AD17" s="17">
        <f t="shared" si="1"/>
        <v>0.06896551724137931</v>
      </c>
    </row>
    <row r="18" spans="1:30" ht="12" customHeight="1">
      <c r="A18" s="10">
        <v>359</v>
      </c>
      <c r="B18" s="11" t="s">
        <v>33</v>
      </c>
      <c r="C18" s="12">
        <v>16956</v>
      </c>
      <c r="D18" s="13"/>
      <c r="E18" s="12">
        <v>18954</v>
      </c>
      <c r="F18" s="14"/>
      <c r="G18" s="12">
        <v>17828</v>
      </c>
      <c r="H18" s="14"/>
      <c r="I18" s="15">
        <v>18341</v>
      </c>
      <c r="J18" s="16"/>
      <c r="K18" s="16">
        <v>19674</v>
      </c>
      <c r="L18" s="12"/>
      <c r="M18" s="16">
        <v>18907</v>
      </c>
      <c r="N18" s="12"/>
      <c r="O18" s="16">
        <v>19363</v>
      </c>
      <c r="P18" s="15"/>
      <c r="Q18" s="15">
        <v>18491</v>
      </c>
      <c r="R18" s="16"/>
      <c r="S18" s="16">
        <v>19669</v>
      </c>
      <c r="T18" s="15"/>
      <c r="U18" s="15">
        <v>17403</v>
      </c>
      <c r="V18" s="15"/>
      <c r="W18" s="15">
        <v>17415</v>
      </c>
      <c r="X18" s="15">
        <v>16000</v>
      </c>
      <c r="Y18" s="15">
        <v>16311</v>
      </c>
      <c r="Z18" s="15">
        <v>16000</v>
      </c>
      <c r="AA18" s="15">
        <v>16000</v>
      </c>
      <c r="AB18" s="15">
        <v>16000</v>
      </c>
      <c r="AC18" s="16">
        <f t="shared" si="0"/>
        <v>0</v>
      </c>
      <c r="AD18" s="17">
        <f t="shared" si="1"/>
        <v>0</v>
      </c>
    </row>
    <row r="19" spans="1:30" ht="12" customHeight="1">
      <c r="A19" s="10">
        <v>410</v>
      </c>
      <c r="B19" s="11" t="s">
        <v>34</v>
      </c>
      <c r="C19" s="12">
        <v>92772</v>
      </c>
      <c r="D19" s="13"/>
      <c r="E19" s="12">
        <v>94848</v>
      </c>
      <c r="F19" s="14"/>
      <c r="G19" s="12">
        <v>105455</v>
      </c>
      <c r="H19" s="14"/>
      <c r="I19" s="15">
        <v>112791</v>
      </c>
      <c r="J19" s="16"/>
      <c r="K19" s="16">
        <v>180542</v>
      </c>
      <c r="L19" s="12"/>
      <c r="M19" s="16">
        <v>165169</v>
      </c>
      <c r="N19" s="12"/>
      <c r="O19" s="16">
        <v>158506</v>
      </c>
      <c r="P19" s="15"/>
      <c r="Q19" s="15">
        <v>137325</v>
      </c>
      <c r="R19" s="16"/>
      <c r="S19" s="16">
        <v>171418</v>
      </c>
      <c r="T19" s="15"/>
      <c r="U19" s="15">
        <v>100536</v>
      </c>
      <c r="V19" s="15"/>
      <c r="W19" s="15">
        <v>110567</v>
      </c>
      <c r="X19" s="15">
        <v>90000</v>
      </c>
      <c r="Y19" s="15">
        <v>90795</v>
      </c>
      <c r="Z19" s="15">
        <v>70000</v>
      </c>
      <c r="AA19" s="15">
        <v>90000</v>
      </c>
      <c r="AB19" s="15">
        <v>80000</v>
      </c>
      <c r="AC19" s="16">
        <f t="shared" si="0"/>
        <v>10000</v>
      </c>
      <c r="AD19" s="17">
        <f t="shared" si="1"/>
        <v>0.14285714285714285</v>
      </c>
    </row>
    <row r="20" spans="1:30" ht="12" customHeight="1">
      <c r="A20" s="10">
        <v>514</v>
      </c>
      <c r="B20" s="11" t="s">
        <v>35</v>
      </c>
      <c r="C20" s="12">
        <v>4320</v>
      </c>
      <c r="D20" s="13"/>
      <c r="E20" s="12">
        <v>12896</v>
      </c>
      <c r="F20" s="14"/>
      <c r="G20" s="12">
        <v>4000</v>
      </c>
      <c r="H20" s="14"/>
      <c r="I20" s="15">
        <v>4580</v>
      </c>
      <c r="J20" s="16"/>
      <c r="K20" s="16">
        <v>5890</v>
      </c>
      <c r="L20" s="12"/>
      <c r="M20" s="16">
        <v>3200</v>
      </c>
      <c r="N20" s="12"/>
      <c r="O20" s="16">
        <v>4600</v>
      </c>
      <c r="P20" s="15"/>
      <c r="Q20" s="15">
        <v>3880</v>
      </c>
      <c r="R20" s="16"/>
      <c r="S20" s="16">
        <v>13677</v>
      </c>
      <c r="T20" s="15"/>
      <c r="U20" s="15">
        <v>6350</v>
      </c>
      <c r="V20" s="15"/>
      <c r="W20" s="15">
        <v>5425</v>
      </c>
      <c r="X20" s="15">
        <v>7000</v>
      </c>
      <c r="Y20" s="15">
        <v>4725</v>
      </c>
      <c r="Z20" s="15">
        <v>6000</v>
      </c>
      <c r="AA20" s="15">
        <v>6000</v>
      </c>
      <c r="AB20" s="15">
        <v>6000</v>
      </c>
      <c r="AC20" s="16">
        <f t="shared" si="0"/>
        <v>0</v>
      </c>
      <c r="AD20" s="17">
        <f t="shared" si="1"/>
        <v>0</v>
      </c>
    </row>
    <row r="21" spans="1:30" ht="12" customHeight="1">
      <c r="A21" s="10">
        <v>525</v>
      </c>
      <c r="B21" s="11" t="s">
        <v>36</v>
      </c>
      <c r="C21" s="12">
        <v>1575</v>
      </c>
      <c r="D21" s="13"/>
      <c r="E21" s="12">
        <v>1000</v>
      </c>
      <c r="F21" s="14"/>
      <c r="G21" s="12">
        <v>1725</v>
      </c>
      <c r="H21" s="14"/>
      <c r="I21" s="15">
        <v>2700</v>
      </c>
      <c r="J21" s="16"/>
      <c r="K21" s="16">
        <v>3000</v>
      </c>
      <c r="L21" s="12"/>
      <c r="M21" s="16">
        <v>5250</v>
      </c>
      <c r="N21" s="12"/>
      <c r="O21" s="16">
        <v>5200</v>
      </c>
      <c r="P21" s="15"/>
      <c r="Q21" s="15">
        <v>4624</v>
      </c>
      <c r="R21" s="16"/>
      <c r="S21" s="16">
        <v>5650</v>
      </c>
      <c r="T21" s="15"/>
      <c r="U21" s="15">
        <v>5500</v>
      </c>
      <c r="V21" s="15"/>
      <c r="W21" s="15">
        <v>5650</v>
      </c>
      <c r="X21" s="15">
        <v>4000</v>
      </c>
      <c r="Y21" s="15">
        <v>4950</v>
      </c>
      <c r="Z21" s="15">
        <v>5000</v>
      </c>
      <c r="AA21" s="15">
        <v>5000</v>
      </c>
      <c r="AB21" s="15">
        <v>5000</v>
      </c>
      <c r="AC21" s="16">
        <f t="shared" si="0"/>
        <v>0</v>
      </c>
      <c r="AD21" s="17">
        <f t="shared" si="1"/>
        <v>0</v>
      </c>
    </row>
    <row r="22" spans="1:30" ht="12" customHeight="1">
      <c r="A22" s="10">
        <v>518</v>
      </c>
      <c r="B22" s="11" t="s">
        <v>38</v>
      </c>
      <c r="C22" s="12"/>
      <c r="D22" s="13"/>
      <c r="E22" s="12"/>
      <c r="F22" s="14"/>
      <c r="G22" s="12"/>
      <c r="H22" s="14"/>
      <c r="I22" s="18"/>
      <c r="J22" s="16"/>
      <c r="K22" s="16">
        <v>35878</v>
      </c>
      <c r="L22" s="12"/>
      <c r="M22" s="16">
        <v>38160</v>
      </c>
      <c r="N22" s="12"/>
      <c r="O22" s="16">
        <v>31980</v>
      </c>
      <c r="P22" s="18"/>
      <c r="Q22" s="15">
        <v>35000</v>
      </c>
      <c r="R22" s="16"/>
      <c r="S22" s="16">
        <v>34606</v>
      </c>
      <c r="T22" s="15"/>
      <c r="U22" s="15">
        <v>34504</v>
      </c>
      <c r="V22" s="15"/>
      <c r="W22" s="15">
        <v>65583</v>
      </c>
      <c r="X22" s="15">
        <v>65500</v>
      </c>
      <c r="Y22" s="15">
        <v>61873</v>
      </c>
      <c r="Z22" s="15">
        <v>65500</v>
      </c>
      <c r="AA22" s="15">
        <v>65500</v>
      </c>
      <c r="AB22" s="15">
        <v>77000</v>
      </c>
      <c r="AC22" s="16">
        <f t="shared" si="0"/>
        <v>11500</v>
      </c>
      <c r="AD22" s="17">
        <f t="shared" si="1"/>
        <v>0.17557251908396945</v>
      </c>
    </row>
    <row r="23" spans="1:30" ht="12" customHeight="1">
      <c r="A23" s="10">
        <v>337</v>
      </c>
      <c r="B23" s="11" t="s">
        <v>39</v>
      </c>
      <c r="C23" s="12"/>
      <c r="D23" s="13"/>
      <c r="E23" s="12"/>
      <c r="F23" s="14"/>
      <c r="G23" s="12"/>
      <c r="H23" s="14"/>
      <c r="I23" s="18"/>
      <c r="J23" s="16"/>
      <c r="K23" s="16">
        <v>42092</v>
      </c>
      <c r="L23" s="12"/>
      <c r="M23" s="16">
        <v>37408</v>
      </c>
      <c r="N23" s="12"/>
      <c r="O23" s="16">
        <v>42000</v>
      </c>
      <c r="P23" s="18"/>
      <c r="Q23" s="15">
        <v>17952</v>
      </c>
      <c r="R23" s="16"/>
      <c r="S23" s="16">
        <v>12200</v>
      </c>
      <c r="T23" s="15"/>
      <c r="U23" s="15">
        <v>13698</v>
      </c>
      <c r="V23" s="15"/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6"/>
      <c r="AD23" s="17"/>
    </row>
    <row r="24" spans="1:30" s="33" customFormat="1" ht="12" customHeight="1">
      <c r="A24" s="11"/>
      <c r="B24" s="11" t="s">
        <v>40</v>
      </c>
      <c r="C24" s="19">
        <f>SUM(C3:C21)</f>
        <v>3241159</v>
      </c>
      <c r="D24" s="140"/>
      <c r="E24" s="19">
        <f>SUM(E3:E21)</f>
        <v>3402349</v>
      </c>
      <c r="F24" s="141"/>
      <c r="G24" s="19">
        <f>SUM(G3:G21)</f>
        <v>3202604</v>
      </c>
      <c r="H24" s="141"/>
      <c r="I24" s="20">
        <v>3125499</v>
      </c>
      <c r="J24" s="21"/>
      <c r="K24" s="21">
        <f>SUM(K3:K23)</f>
        <v>3120006</v>
      </c>
      <c r="L24" s="19"/>
      <c r="M24" s="21">
        <f>SUM(M3:M23)</f>
        <v>3395007</v>
      </c>
      <c r="N24" s="19"/>
      <c r="O24" s="22">
        <f aca="true" t="shared" si="2" ref="O24:U24">SUM(O3:O23)</f>
        <v>3684725</v>
      </c>
      <c r="P24" s="20"/>
      <c r="Q24" s="22">
        <f t="shared" si="2"/>
        <v>3537270</v>
      </c>
      <c r="R24" s="21"/>
      <c r="S24" s="22">
        <f t="shared" si="2"/>
        <v>3560567</v>
      </c>
      <c r="T24" s="22"/>
      <c r="U24" s="22">
        <f t="shared" si="2"/>
        <v>3333212</v>
      </c>
      <c r="V24" s="22"/>
      <c r="W24" s="23">
        <f aca="true" t="shared" si="3" ref="W24:AB24">SUM(W3:W23)</f>
        <v>3297347</v>
      </c>
      <c r="X24" s="23">
        <f t="shared" si="3"/>
        <v>2968700</v>
      </c>
      <c r="Y24" s="23">
        <f t="shared" si="3"/>
        <v>3180885</v>
      </c>
      <c r="Z24" s="23">
        <f t="shared" si="3"/>
        <v>3197100</v>
      </c>
      <c r="AA24" s="23">
        <f t="shared" si="3"/>
        <v>3246177</v>
      </c>
      <c r="AB24" s="23">
        <f t="shared" si="3"/>
        <v>3288400</v>
      </c>
      <c r="AC24" s="21">
        <f t="shared" si="0"/>
        <v>91300</v>
      </c>
      <c r="AD24" s="24">
        <f t="shared" si="1"/>
        <v>0.028557129898970943</v>
      </c>
    </row>
    <row r="27" spans="1:30" ht="12" customHeight="1">
      <c r="A27" s="3"/>
      <c r="B27" s="3" t="s">
        <v>41</v>
      </c>
      <c r="C27" s="3" t="s">
        <v>1</v>
      </c>
      <c r="D27" s="6" t="s">
        <v>2</v>
      </c>
      <c r="E27" s="6" t="s">
        <v>1</v>
      </c>
      <c r="F27" s="6" t="s">
        <v>2</v>
      </c>
      <c r="G27" s="6" t="s">
        <v>1</v>
      </c>
      <c r="H27" s="6" t="s">
        <v>2</v>
      </c>
      <c r="I27" s="6" t="s">
        <v>1</v>
      </c>
      <c r="J27" s="6" t="s">
        <v>2</v>
      </c>
      <c r="K27" s="6" t="s">
        <v>1</v>
      </c>
      <c r="L27" s="6" t="s">
        <v>2</v>
      </c>
      <c r="M27" s="6" t="s">
        <v>1</v>
      </c>
      <c r="N27" s="6" t="s">
        <v>2</v>
      </c>
      <c r="O27" s="6" t="s">
        <v>1</v>
      </c>
      <c r="P27" s="6" t="s">
        <v>2</v>
      </c>
      <c r="Q27" s="6" t="s">
        <v>42</v>
      </c>
      <c r="R27" s="6" t="s">
        <v>2</v>
      </c>
      <c r="S27" s="6" t="s">
        <v>1</v>
      </c>
      <c r="T27" s="6" t="s">
        <v>2</v>
      </c>
      <c r="U27" s="6" t="s">
        <v>42</v>
      </c>
      <c r="V27" s="6" t="s">
        <v>2</v>
      </c>
      <c r="W27" s="6" t="s">
        <v>1</v>
      </c>
      <c r="X27" s="6" t="s">
        <v>2</v>
      </c>
      <c r="Y27" s="6" t="s">
        <v>1</v>
      </c>
      <c r="Z27" s="6" t="s">
        <v>2</v>
      </c>
      <c r="AA27" s="6" t="s">
        <v>43</v>
      </c>
      <c r="AB27" s="6" t="s">
        <v>2</v>
      </c>
      <c r="AC27" s="6" t="s">
        <v>3</v>
      </c>
      <c r="AD27" s="7" t="s">
        <v>4</v>
      </c>
    </row>
    <row r="28" spans="1:30" ht="12" customHeight="1">
      <c r="A28" s="3"/>
      <c r="B28" s="30"/>
      <c r="C28" s="3" t="s">
        <v>5</v>
      </c>
      <c r="D28" s="6" t="s">
        <v>6</v>
      </c>
      <c r="E28" s="6" t="s">
        <v>6</v>
      </c>
      <c r="F28" s="6" t="s">
        <v>7</v>
      </c>
      <c r="G28" s="6" t="s">
        <v>7</v>
      </c>
      <c r="H28" s="6" t="s">
        <v>8</v>
      </c>
      <c r="I28" s="6" t="s">
        <v>8</v>
      </c>
      <c r="J28" s="6" t="s">
        <v>9</v>
      </c>
      <c r="K28" s="6" t="s">
        <v>9</v>
      </c>
      <c r="L28" s="6" t="s">
        <v>10</v>
      </c>
      <c r="M28" s="6" t="s">
        <v>10</v>
      </c>
      <c r="N28" s="6" t="s">
        <v>44</v>
      </c>
      <c r="O28" s="6" t="s">
        <v>11</v>
      </c>
      <c r="P28" s="6" t="s">
        <v>45</v>
      </c>
      <c r="Q28" s="6" t="s">
        <v>45</v>
      </c>
      <c r="R28" s="6" t="s">
        <v>46</v>
      </c>
      <c r="S28" s="6" t="s">
        <v>13</v>
      </c>
      <c r="T28" s="6" t="s">
        <v>14</v>
      </c>
      <c r="U28" s="6" t="s">
        <v>14</v>
      </c>
      <c r="V28" s="6" t="s">
        <v>15</v>
      </c>
      <c r="W28" s="6" t="s">
        <v>15</v>
      </c>
      <c r="X28" s="6" t="s">
        <v>16</v>
      </c>
      <c r="Y28" s="6" t="s">
        <v>16</v>
      </c>
      <c r="Z28" s="6" t="s">
        <v>17</v>
      </c>
      <c r="AA28" s="6" t="s">
        <v>17</v>
      </c>
      <c r="AB28" s="6" t="s">
        <v>402</v>
      </c>
      <c r="AC28" s="6" t="s">
        <v>400</v>
      </c>
      <c r="AD28" s="7" t="s">
        <v>400</v>
      </c>
    </row>
    <row r="29" spans="1:30" ht="12" customHeight="1">
      <c r="A29" s="25">
        <v>110</v>
      </c>
      <c r="B29" s="26" t="s">
        <v>47</v>
      </c>
      <c r="C29" s="28">
        <f>SUM(C145)</f>
        <v>339373</v>
      </c>
      <c r="D29" s="28">
        <f>SUM(D145)</f>
        <v>388083</v>
      </c>
      <c r="E29" s="28">
        <f aca="true" t="shared" si="4" ref="E29:Y29">SUM(E145)</f>
        <v>383230</v>
      </c>
      <c r="F29" s="28">
        <f t="shared" si="4"/>
        <v>415305</v>
      </c>
      <c r="G29" s="28">
        <f t="shared" si="4"/>
        <v>404742</v>
      </c>
      <c r="H29" s="28">
        <f t="shared" si="4"/>
        <v>420517</v>
      </c>
      <c r="I29" s="28">
        <f t="shared" si="4"/>
        <v>434636</v>
      </c>
      <c r="J29" s="28">
        <f t="shared" si="4"/>
        <v>416500</v>
      </c>
      <c r="K29" s="28">
        <f t="shared" si="4"/>
        <v>412609</v>
      </c>
      <c r="L29" s="28">
        <f t="shared" si="4"/>
        <v>456372</v>
      </c>
      <c r="M29" s="28">
        <f t="shared" si="4"/>
        <v>442760</v>
      </c>
      <c r="N29" s="28">
        <f t="shared" si="4"/>
        <v>474894</v>
      </c>
      <c r="O29" s="28">
        <f t="shared" si="4"/>
        <v>457457</v>
      </c>
      <c r="P29" s="28">
        <f t="shared" si="4"/>
        <v>494314</v>
      </c>
      <c r="Q29" s="28">
        <f t="shared" si="4"/>
        <v>459254</v>
      </c>
      <c r="R29" s="28">
        <f t="shared" si="4"/>
        <v>496930</v>
      </c>
      <c r="S29" s="28">
        <f t="shared" si="4"/>
        <v>472499</v>
      </c>
      <c r="T29" s="28">
        <f t="shared" si="4"/>
        <v>515605</v>
      </c>
      <c r="U29" s="28">
        <f t="shared" si="4"/>
        <v>490055</v>
      </c>
      <c r="V29" s="28">
        <f t="shared" si="4"/>
        <v>489260</v>
      </c>
      <c r="W29" s="28">
        <f t="shared" si="4"/>
        <v>450142</v>
      </c>
      <c r="X29" s="28">
        <f t="shared" si="4"/>
        <v>501660</v>
      </c>
      <c r="Y29" s="28">
        <f t="shared" si="4"/>
        <v>489561</v>
      </c>
      <c r="Z29" s="28">
        <f>SUM(Z145)</f>
        <v>501568</v>
      </c>
      <c r="AA29" s="28">
        <f>SUM(AA145)</f>
        <v>501568</v>
      </c>
      <c r="AB29" s="28">
        <f>SUM(AB145)</f>
        <v>513971</v>
      </c>
      <c r="AC29" s="16">
        <f aca="true" t="shared" si="5" ref="AC29:AC66">SUM(AB29-Z29)</f>
        <v>12403</v>
      </c>
      <c r="AD29" s="31">
        <f>SUM(AC29/Z29)</f>
        <v>0.02472845157585811</v>
      </c>
    </row>
    <row r="30" spans="1:30" ht="12" customHeight="1">
      <c r="A30" s="25">
        <v>120</v>
      </c>
      <c r="B30" s="26" t="s">
        <v>48</v>
      </c>
      <c r="C30" s="28">
        <f>SUM(C165)</f>
        <v>247417</v>
      </c>
      <c r="D30" s="28">
        <f>SUM(D165)</f>
        <v>249960</v>
      </c>
      <c r="E30" s="28">
        <f aca="true" t="shared" si="6" ref="E30:X30">SUM(E165)</f>
        <v>254490</v>
      </c>
      <c r="F30" s="28">
        <f t="shared" si="6"/>
        <v>263325</v>
      </c>
      <c r="G30" s="28">
        <f t="shared" si="6"/>
        <v>272105</v>
      </c>
      <c r="H30" s="28">
        <f t="shared" si="6"/>
        <v>274817</v>
      </c>
      <c r="I30" s="28">
        <f t="shared" si="6"/>
        <v>268103</v>
      </c>
      <c r="J30" s="28">
        <f t="shared" si="6"/>
        <v>266328</v>
      </c>
      <c r="K30" s="28">
        <f t="shared" si="6"/>
        <v>259478</v>
      </c>
      <c r="L30" s="28">
        <f t="shared" si="6"/>
        <v>277621</v>
      </c>
      <c r="M30" s="28">
        <f t="shared" si="6"/>
        <v>275284</v>
      </c>
      <c r="N30" s="28">
        <f t="shared" si="6"/>
        <v>292817</v>
      </c>
      <c r="O30" s="28">
        <f t="shared" si="6"/>
        <v>297519</v>
      </c>
      <c r="P30" s="28">
        <f t="shared" si="6"/>
        <v>325365</v>
      </c>
      <c r="Q30" s="28">
        <f t="shared" si="6"/>
        <v>315725</v>
      </c>
      <c r="R30" s="28">
        <f t="shared" si="6"/>
        <v>337428</v>
      </c>
      <c r="S30" s="28">
        <f t="shared" si="6"/>
        <v>334193</v>
      </c>
      <c r="T30" s="28">
        <f t="shared" si="6"/>
        <v>348742.97152</v>
      </c>
      <c r="U30" s="28">
        <f t="shared" si="6"/>
        <v>331102</v>
      </c>
      <c r="V30" s="28">
        <f t="shared" si="6"/>
        <v>357074</v>
      </c>
      <c r="W30" s="28">
        <f t="shared" si="6"/>
        <v>335163</v>
      </c>
      <c r="X30" s="28">
        <f t="shared" si="6"/>
        <v>360116</v>
      </c>
      <c r="Y30" s="28">
        <f>SUM(Y165)</f>
        <v>345905</v>
      </c>
      <c r="Z30" s="28">
        <f>SUM(Z165)</f>
        <v>351015</v>
      </c>
      <c r="AA30" s="28">
        <f>SUM(AA165)</f>
        <v>351015</v>
      </c>
      <c r="AB30" s="28">
        <f>SUM(AB165)</f>
        <v>360648</v>
      </c>
      <c r="AC30" s="16">
        <f t="shared" si="5"/>
        <v>9633</v>
      </c>
      <c r="AD30" s="31">
        <f aca="true" t="shared" si="7" ref="AD30:AD66">SUM(AC30/Z30)</f>
        <v>0.027443271655057475</v>
      </c>
    </row>
    <row r="31" spans="1:30" ht="12" customHeight="1">
      <c r="A31" s="25">
        <v>130</v>
      </c>
      <c r="B31" s="26" t="s">
        <v>49</v>
      </c>
      <c r="C31" s="28">
        <f>SUM(C171)</f>
        <v>7254</v>
      </c>
      <c r="D31" s="28">
        <f>SUM(D171)</f>
        <v>10500</v>
      </c>
      <c r="E31" s="28">
        <f aca="true" t="shared" si="8" ref="E31:X31">SUM(E171)</f>
        <v>11434</v>
      </c>
      <c r="F31" s="28">
        <f t="shared" si="8"/>
        <v>8500</v>
      </c>
      <c r="G31" s="28">
        <f t="shared" si="8"/>
        <v>4778</v>
      </c>
      <c r="H31" s="28">
        <f t="shared" si="8"/>
        <v>8500</v>
      </c>
      <c r="I31" s="28">
        <f t="shared" si="8"/>
        <v>6418</v>
      </c>
      <c r="J31" s="28">
        <f t="shared" si="8"/>
        <v>4100</v>
      </c>
      <c r="K31" s="28">
        <f t="shared" si="8"/>
        <v>2513</v>
      </c>
      <c r="L31" s="28">
        <f t="shared" si="8"/>
        <v>4100</v>
      </c>
      <c r="M31" s="28">
        <f t="shared" si="8"/>
        <v>957</v>
      </c>
      <c r="N31" s="28">
        <f t="shared" si="8"/>
        <v>4100</v>
      </c>
      <c r="O31" s="28">
        <f t="shared" si="8"/>
        <v>2105</v>
      </c>
      <c r="P31" s="28">
        <f t="shared" si="8"/>
        <v>4100</v>
      </c>
      <c r="Q31" s="28">
        <f t="shared" si="8"/>
        <v>3950</v>
      </c>
      <c r="R31" s="28">
        <f t="shared" si="8"/>
        <v>4100</v>
      </c>
      <c r="S31" s="28">
        <f t="shared" si="8"/>
        <v>629</v>
      </c>
      <c r="T31" s="28">
        <f t="shared" si="8"/>
        <v>4100</v>
      </c>
      <c r="U31" s="28">
        <f t="shared" si="8"/>
        <v>1230</v>
      </c>
      <c r="V31" s="28">
        <f t="shared" si="8"/>
        <v>2500</v>
      </c>
      <c r="W31" s="28">
        <f t="shared" si="8"/>
        <v>160</v>
      </c>
      <c r="X31" s="28">
        <f t="shared" si="8"/>
        <v>500</v>
      </c>
      <c r="Y31" s="28">
        <f>SUM(Y171)</f>
        <v>2918</v>
      </c>
      <c r="Z31" s="28">
        <f>SUM(Z171)</f>
        <v>500</v>
      </c>
      <c r="AA31" s="28">
        <f>SUM(AA171)</f>
        <v>500</v>
      </c>
      <c r="AB31" s="28">
        <f>SUM(AB171)</f>
        <v>500</v>
      </c>
      <c r="AC31" s="16">
        <f t="shared" si="5"/>
        <v>0</v>
      </c>
      <c r="AD31" s="31">
        <f t="shared" si="7"/>
        <v>0</v>
      </c>
    </row>
    <row r="32" spans="1:30" ht="12" customHeight="1">
      <c r="A32" s="25">
        <v>135</v>
      </c>
      <c r="B32" s="26" t="s">
        <v>50</v>
      </c>
      <c r="C32" s="28">
        <f>SUM(C176)</f>
        <v>61081</v>
      </c>
      <c r="D32" s="28">
        <f>SUM(D176)</f>
        <v>68000</v>
      </c>
      <c r="E32" s="28">
        <f aca="true" t="shared" si="9" ref="E32:X32">SUM(E176)</f>
        <v>65870</v>
      </c>
      <c r="F32" s="28">
        <f t="shared" si="9"/>
        <v>68000</v>
      </c>
      <c r="G32" s="28">
        <f t="shared" si="9"/>
        <v>47413</v>
      </c>
      <c r="H32" s="28">
        <f t="shared" si="9"/>
        <v>63000</v>
      </c>
      <c r="I32" s="28">
        <f t="shared" si="9"/>
        <v>60115</v>
      </c>
      <c r="J32" s="28">
        <f t="shared" si="9"/>
        <v>58000</v>
      </c>
      <c r="K32" s="28">
        <f t="shared" si="9"/>
        <v>61499</v>
      </c>
      <c r="L32" s="28">
        <f t="shared" si="9"/>
        <v>58000</v>
      </c>
      <c r="M32" s="28">
        <f t="shared" si="9"/>
        <v>60810</v>
      </c>
      <c r="N32" s="28">
        <f t="shared" si="9"/>
        <v>63500</v>
      </c>
      <c r="O32" s="28">
        <f t="shared" si="9"/>
        <v>63210</v>
      </c>
      <c r="P32" s="28">
        <f t="shared" si="9"/>
        <v>63500</v>
      </c>
      <c r="Q32" s="28">
        <f t="shared" si="9"/>
        <v>71869</v>
      </c>
      <c r="R32" s="28">
        <f t="shared" si="9"/>
        <v>65000</v>
      </c>
      <c r="S32" s="28">
        <f t="shared" si="9"/>
        <v>55060</v>
      </c>
      <c r="T32" s="28">
        <f t="shared" si="9"/>
        <v>66000</v>
      </c>
      <c r="U32" s="28">
        <f t="shared" si="9"/>
        <v>43000</v>
      </c>
      <c r="V32" s="28">
        <f t="shared" si="9"/>
        <v>58000</v>
      </c>
      <c r="W32" s="28">
        <f t="shared" si="9"/>
        <v>50967</v>
      </c>
      <c r="X32" s="28">
        <f t="shared" si="9"/>
        <v>53000</v>
      </c>
      <c r="Y32" s="28">
        <f>SUM(Y176)</f>
        <v>73513</v>
      </c>
      <c r="Z32" s="28">
        <f>SUM(Z176)</f>
        <v>54400</v>
      </c>
      <c r="AA32" s="28">
        <f>SUM(AA176)</f>
        <v>61400</v>
      </c>
      <c r="AB32" s="28">
        <f>SUM(AB176)</f>
        <v>55000</v>
      </c>
      <c r="AC32" s="16">
        <f t="shared" si="5"/>
        <v>600</v>
      </c>
      <c r="AD32" s="31">
        <f t="shared" si="7"/>
        <v>0.011029411764705883</v>
      </c>
    </row>
    <row r="33" spans="1:30" ht="12" customHeight="1">
      <c r="A33" s="25">
        <v>140</v>
      </c>
      <c r="B33" s="26" t="s">
        <v>51</v>
      </c>
      <c r="C33" s="28">
        <f>SUM(C188)</f>
        <v>8613</v>
      </c>
      <c r="D33" s="28">
        <f>SUM(D188)</f>
        <v>9565</v>
      </c>
      <c r="E33" s="28">
        <f aca="true" t="shared" si="10" ref="E33:X33">SUM(E188)</f>
        <v>6366</v>
      </c>
      <c r="F33" s="28">
        <f t="shared" si="10"/>
        <v>9931</v>
      </c>
      <c r="G33" s="28">
        <f t="shared" si="10"/>
        <v>6556</v>
      </c>
      <c r="H33" s="28">
        <f t="shared" si="10"/>
        <v>6945</v>
      </c>
      <c r="I33" s="28">
        <f t="shared" si="10"/>
        <v>6914</v>
      </c>
      <c r="J33" s="28">
        <f t="shared" si="10"/>
        <v>10002</v>
      </c>
      <c r="K33" s="28">
        <f t="shared" si="10"/>
        <v>9999</v>
      </c>
      <c r="L33" s="28">
        <f t="shared" si="10"/>
        <v>8972</v>
      </c>
      <c r="M33" s="28">
        <f t="shared" si="10"/>
        <v>8240.33</v>
      </c>
      <c r="N33" s="28">
        <f t="shared" si="10"/>
        <v>11328</v>
      </c>
      <c r="O33" s="28">
        <f t="shared" si="10"/>
        <v>8764</v>
      </c>
      <c r="P33" s="28">
        <f t="shared" si="10"/>
        <v>13032</v>
      </c>
      <c r="Q33" s="28">
        <f t="shared" si="10"/>
        <v>9331</v>
      </c>
      <c r="R33" s="28">
        <f t="shared" si="10"/>
        <v>12382</v>
      </c>
      <c r="S33" s="28">
        <f t="shared" si="10"/>
        <v>10664</v>
      </c>
      <c r="T33" s="28">
        <f t="shared" si="10"/>
        <v>17435.559999999998</v>
      </c>
      <c r="U33" s="28">
        <f t="shared" si="10"/>
        <v>27022</v>
      </c>
      <c r="V33" s="28">
        <f t="shared" si="10"/>
        <v>33002</v>
      </c>
      <c r="W33" s="28">
        <f t="shared" si="10"/>
        <v>17589</v>
      </c>
      <c r="X33" s="28">
        <f t="shared" si="10"/>
        <v>24103</v>
      </c>
      <c r="Y33" s="28">
        <f>SUM(Y188)</f>
        <v>13616</v>
      </c>
      <c r="Z33" s="28">
        <f>SUM(Z188)</f>
        <v>30143</v>
      </c>
      <c r="AA33" s="28">
        <f>SUM(AA188)</f>
        <v>30143</v>
      </c>
      <c r="AB33" s="28">
        <f>SUM(AB188)</f>
        <v>40732</v>
      </c>
      <c r="AC33" s="16">
        <f t="shared" si="5"/>
        <v>10589</v>
      </c>
      <c r="AD33" s="31">
        <f t="shared" si="7"/>
        <v>0.3512921739707395</v>
      </c>
    </row>
    <row r="34" spans="1:30" ht="12" customHeight="1">
      <c r="A34" s="25">
        <v>150</v>
      </c>
      <c r="B34" s="26" t="s">
        <v>52</v>
      </c>
      <c r="C34" s="28">
        <f>SUM(C202)</f>
        <v>16390</v>
      </c>
      <c r="D34" s="28">
        <f>SUM(D202)</f>
        <v>19635</v>
      </c>
      <c r="E34" s="28">
        <f aca="true" t="shared" si="11" ref="E34:X34">SUM(E202)</f>
        <v>14485</v>
      </c>
      <c r="F34" s="28">
        <f t="shared" si="11"/>
        <v>17833</v>
      </c>
      <c r="G34" s="28">
        <f t="shared" si="11"/>
        <v>12732</v>
      </c>
      <c r="H34" s="28">
        <f t="shared" si="11"/>
        <v>17833</v>
      </c>
      <c r="I34" s="28">
        <f t="shared" si="11"/>
        <v>14350</v>
      </c>
      <c r="J34" s="28">
        <f t="shared" si="11"/>
        <v>15833</v>
      </c>
      <c r="K34" s="28">
        <f t="shared" si="11"/>
        <v>8460</v>
      </c>
      <c r="L34" s="28">
        <f t="shared" si="11"/>
        <v>15833</v>
      </c>
      <c r="M34" s="28">
        <f t="shared" si="11"/>
        <v>10386</v>
      </c>
      <c r="N34" s="28">
        <f t="shared" si="11"/>
        <v>18255</v>
      </c>
      <c r="O34" s="28">
        <f t="shared" si="11"/>
        <v>8946</v>
      </c>
      <c r="P34" s="28">
        <f t="shared" si="11"/>
        <v>18255</v>
      </c>
      <c r="Q34" s="28">
        <f t="shared" si="11"/>
        <v>10726</v>
      </c>
      <c r="R34" s="28">
        <f t="shared" si="11"/>
        <v>19055</v>
      </c>
      <c r="S34" s="28">
        <f t="shared" si="11"/>
        <v>14443</v>
      </c>
      <c r="T34" s="28">
        <f t="shared" si="11"/>
        <v>20055</v>
      </c>
      <c r="U34" s="28">
        <f t="shared" si="11"/>
        <v>15734</v>
      </c>
      <c r="V34" s="28">
        <f t="shared" si="11"/>
        <v>10603</v>
      </c>
      <c r="W34" s="28">
        <f t="shared" si="11"/>
        <v>10048</v>
      </c>
      <c r="X34" s="28">
        <f t="shared" si="11"/>
        <v>13530</v>
      </c>
      <c r="Y34" s="28">
        <f>SUM(Y202)</f>
        <v>4682</v>
      </c>
      <c r="Z34" s="28">
        <f>SUM(Z202)</f>
        <v>13780</v>
      </c>
      <c r="AA34" s="28">
        <f>SUM(AA202)</f>
        <v>13780</v>
      </c>
      <c r="AB34" s="28">
        <f>SUM(AB202)</f>
        <v>13565</v>
      </c>
      <c r="AC34" s="16">
        <f t="shared" si="5"/>
        <v>-215</v>
      </c>
      <c r="AD34" s="31">
        <f t="shared" si="7"/>
        <v>-0.015602322206095792</v>
      </c>
    </row>
    <row r="35" spans="1:30" ht="12" customHeight="1">
      <c r="A35" s="25">
        <v>530</v>
      </c>
      <c r="B35" s="26" t="s">
        <v>53</v>
      </c>
      <c r="C35" s="28">
        <f>SUM(C480)</f>
        <v>26480</v>
      </c>
      <c r="D35" s="28">
        <f>SUM(D480)</f>
        <v>30773</v>
      </c>
      <c r="E35" s="28">
        <f aca="true" t="shared" si="12" ref="E35:X35">SUM(E480)</f>
        <v>28721</v>
      </c>
      <c r="F35" s="28">
        <f t="shared" si="12"/>
        <v>32812</v>
      </c>
      <c r="G35" s="28">
        <f t="shared" si="12"/>
        <v>28984</v>
      </c>
      <c r="H35" s="28">
        <f t="shared" si="12"/>
        <v>32951</v>
      </c>
      <c r="I35" s="28">
        <f t="shared" si="12"/>
        <v>28726</v>
      </c>
      <c r="J35" s="28">
        <f t="shared" si="12"/>
        <v>33693</v>
      </c>
      <c r="K35" s="28">
        <f t="shared" si="12"/>
        <v>33094</v>
      </c>
      <c r="L35" s="28">
        <f t="shared" si="12"/>
        <v>33799</v>
      </c>
      <c r="M35" s="28">
        <f t="shared" si="12"/>
        <v>36608</v>
      </c>
      <c r="N35" s="28">
        <f t="shared" si="12"/>
        <v>35022</v>
      </c>
      <c r="O35" s="28">
        <f t="shared" si="12"/>
        <v>34481</v>
      </c>
      <c r="P35" s="28">
        <f t="shared" si="12"/>
        <v>40600</v>
      </c>
      <c r="Q35" s="28">
        <f t="shared" si="12"/>
        <v>25848</v>
      </c>
      <c r="R35" s="28">
        <f t="shared" si="12"/>
        <v>42850</v>
      </c>
      <c r="S35" s="28">
        <f t="shared" si="12"/>
        <v>29804</v>
      </c>
      <c r="T35" s="28">
        <f t="shared" si="12"/>
        <v>41240</v>
      </c>
      <c r="U35" s="28">
        <f t="shared" si="12"/>
        <v>33200</v>
      </c>
      <c r="V35" s="28">
        <f t="shared" si="12"/>
        <v>39715</v>
      </c>
      <c r="W35" s="28">
        <f t="shared" si="12"/>
        <v>29707</v>
      </c>
      <c r="X35" s="28">
        <f t="shared" si="12"/>
        <v>39580</v>
      </c>
      <c r="Y35" s="28">
        <f>SUM(Y480)</f>
        <v>30838</v>
      </c>
      <c r="Z35" s="28">
        <f>SUM(Z480)</f>
        <v>44449</v>
      </c>
      <c r="AA35" s="28">
        <f>SUM(AA480)</f>
        <v>44449</v>
      </c>
      <c r="AB35" s="28">
        <f>SUM(AB480)</f>
        <v>47028</v>
      </c>
      <c r="AC35" s="16">
        <f t="shared" si="5"/>
        <v>2579</v>
      </c>
      <c r="AD35" s="31">
        <f t="shared" si="7"/>
        <v>0.05802155279083894</v>
      </c>
    </row>
    <row r="36" spans="1:30" ht="12" customHeight="1">
      <c r="A36" s="32"/>
      <c r="B36" s="26" t="s">
        <v>54</v>
      </c>
      <c r="C36" s="28">
        <f>SUM(C29:C35)</f>
        <v>706608</v>
      </c>
      <c r="D36" s="28">
        <f>SUM(D29:D35)</f>
        <v>776516</v>
      </c>
      <c r="E36" s="28">
        <f aca="true" t="shared" si="13" ref="E36:Z36">SUM(E29:E35)</f>
        <v>764596</v>
      </c>
      <c r="F36" s="28">
        <f t="shared" si="13"/>
        <v>815706</v>
      </c>
      <c r="G36" s="28">
        <f t="shared" si="13"/>
        <v>777310</v>
      </c>
      <c r="H36" s="28">
        <f t="shared" si="13"/>
        <v>824563</v>
      </c>
      <c r="I36" s="28">
        <f t="shared" si="13"/>
        <v>819262</v>
      </c>
      <c r="J36" s="28">
        <f t="shared" si="13"/>
        <v>804456</v>
      </c>
      <c r="K36" s="28">
        <f t="shared" si="13"/>
        <v>787652</v>
      </c>
      <c r="L36" s="28">
        <f t="shared" si="13"/>
        <v>854697</v>
      </c>
      <c r="M36" s="28">
        <f t="shared" si="13"/>
        <v>835045.33</v>
      </c>
      <c r="N36" s="28">
        <f t="shared" si="13"/>
        <v>899916</v>
      </c>
      <c r="O36" s="28">
        <f t="shared" si="13"/>
        <v>872482</v>
      </c>
      <c r="P36" s="28">
        <f t="shared" si="13"/>
        <v>959166</v>
      </c>
      <c r="Q36" s="28">
        <f t="shared" si="13"/>
        <v>896703</v>
      </c>
      <c r="R36" s="28">
        <f t="shared" si="13"/>
        <v>977745</v>
      </c>
      <c r="S36" s="28">
        <f t="shared" si="13"/>
        <v>917292</v>
      </c>
      <c r="T36" s="28">
        <f t="shared" si="13"/>
        <v>1013178.53152</v>
      </c>
      <c r="U36" s="28">
        <f t="shared" si="13"/>
        <v>941343</v>
      </c>
      <c r="V36" s="28">
        <f t="shared" si="13"/>
        <v>990154</v>
      </c>
      <c r="W36" s="28">
        <f t="shared" si="13"/>
        <v>893776</v>
      </c>
      <c r="X36" s="28">
        <f t="shared" si="13"/>
        <v>992489</v>
      </c>
      <c r="Y36" s="28">
        <f t="shared" si="13"/>
        <v>961033</v>
      </c>
      <c r="Z36" s="28">
        <f t="shared" si="13"/>
        <v>995855</v>
      </c>
      <c r="AA36" s="28">
        <f>SUM(AA29:AA35)</f>
        <v>1002855</v>
      </c>
      <c r="AB36" s="28">
        <f>SUM(AB29:AB35)</f>
        <v>1031444</v>
      </c>
      <c r="AC36" s="16">
        <f t="shared" si="5"/>
        <v>35589</v>
      </c>
      <c r="AD36" s="31">
        <f t="shared" si="7"/>
        <v>0.03573713040553093</v>
      </c>
    </row>
    <row r="37" spans="1:30" ht="12" customHeight="1">
      <c r="A37" s="25">
        <v>160</v>
      </c>
      <c r="B37" s="26" t="s">
        <v>55</v>
      </c>
      <c r="C37" s="28">
        <f>SUM(C207)</f>
        <v>21763</v>
      </c>
      <c r="D37" s="28">
        <f>SUM(D207)</f>
        <v>34900</v>
      </c>
      <c r="E37" s="28">
        <f aca="true" t="shared" si="14" ref="E37:X37">SUM(E207)</f>
        <v>41240</v>
      </c>
      <c r="F37" s="28">
        <f t="shared" si="14"/>
        <v>44000</v>
      </c>
      <c r="G37" s="28">
        <f t="shared" si="14"/>
        <v>41694</v>
      </c>
      <c r="H37" s="28">
        <f t="shared" si="14"/>
        <v>54000</v>
      </c>
      <c r="I37" s="28">
        <f t="shared" si="14"/>
        <v>57781</v>
      </c>
      <c r="J37" s="28">
        <f t="shared" si="14"/>
        <v>52500</v>
      </c>
      <c r="K37" s="28">
        <f t="shared" si="14"/>
        <v>63719</v>
      </c>
      <c r="L37" s="28">
        <f t="shared" si="14"/>
        <v>69500</v>
      </c>
      <c r="M37" s="28">
        <f t="shared" si="14"/>
        <v>75135</v>
      </c>
      <c r="N37" s="28">
        <f t="shared" si="14"/>
        <v>71500</v>
      </c>
      <c r="O37" s="28">
        <f t="shared" si="14"/>
        <v>72466</v>
      </c>
      <c r="P37" s="28">
        <f t="shared" si="14"/>
        <v>74284</v>
      </c>
      <c r="Q37" s="28">
        <f t="shared" si="14"/>
        <v>78507</v>
      </c>
      <c r="R37" s="28">
        <f t="shared" si="14"/>
        <v>84500</v>
      </c>
      <c r="S37" s="28">
        <f t="shared" si="14"/>
        <v>78564</v>
      </c>
      <c r="T37" s="28">
        <f t="shared" si="14"/>
        <v>87000</v>
      </c>
      <c r="U37" s="28">
        <f t="shared" si="14"/>
        <v>80710</v>
      </c>
      <c r="V37" s="28">
        <f t="shared" si="14"/>
        <v>92500</v>
      </c>
      <c r="W37" s="28">
        <f t="shared" si="14"/>
        <v>91090</v>
      </c>
      <c r="X37" s="28">
        <f t="shared" si="14"/>
        <v>91000</v>
      </c>
      <c r="Y37" s="28">
        <f>SUM(Y207)</f>
        <v>89601</v>
      </c>
      <c r="Z37" s="28">
        <f>SUM(Z207)</f>
        <v>98500</v>
      </c>
      <c r="AA37" s="28">
        <f>SUM(AA207)</f>
        <v>98500</v>
      </c>
      <c r="AB37" s="28">
        <f>SUM(AB207)</f>
        <v>97900</v>
      </c>
      <c r="AC37" s="16">
        <f t="shared" si="5"/>
        <v>-600</v>
      </c>
      <c r="AD37" s="31">
        <f t="shared" si="7"/>
        <v>-0.006091370558375634</v>
      </c>
    </row>
    <row r="38" spans="1:30" ht="12" customHeight="1">
      <c r="A38" s="25">
        <v>170</v>
      </c>
      <c r="B38" s="26" t="s">
        <v>56</v>
      </c>
      <c r="C38" s="28">
        <f>SUM(C220)</f>
        <v>381075</v>
      </c>
      <c r="D38" s="28">
        <f>SUM(D220)</f>
        <v>483051</v>
      </c>
      <c r="E38" s="28">
        <f aca="true" t="shared" si="15" ref="E38:X38">SUM(E220)</f>
        <v>492257</v>
      </c>
      <c r="F38" s="28">
        <f t="shared" si="15"/>
        <v>550446</v>
      </c>
      <c r="G38" s="28">
        <f t="shared" si="15"/>
        <v>565461</v>
      </c>
      <c r="H38" s="28">
        <f t="shared" si="15"/>
        <v>605550</v>
      </c>
      <c r="I38" s="28">
        <f t="shared" si="15"/>
        <v>622667</v>
      </c>
      <c r="J38" s="28">
        <f t="shared" si="15"/>
        <v>646090</v>
      </c>
      <c r="K38" s="28">
        <f t="shared" si="15"/>
        <v>684583</v>
      </c>
      <c r="L38" s="28">
        <f t="shared" si="15"/>
        <v>748600</v>
      </c>
      <c r="M38" s="28">
        <f t="shared" si="15"/>
        <v>724944</v>
      </c>
      <c r="N38" s="28">
        <f t="shared" si="15"/>
        <v>768100</v>
      </c>
      <c r="O38" s="28">
        <f t="shared" si="15"/>
        <v>712111</v>
      </c>
      <c r="P38" s="28">
        <f t="shared" si="15"/>
        <v>780135</v>
      </c>
      <c r="Q38" s="28">
        <f t="shared" si="15"/>
        <v>781288</v>
      </c>
      <c r="R38" s="28">
        <f t="shared" si="15"/>
        <v>829200</v>
      </c>
      <c r="S38" s="28">
        <f t="shared" si="15"/>
        <v>862149</v>
      </c>
      <c r="T38" s="28">
        <f t="shared" si="15"/>
        <v>854200</v>
      </c>
      <c r="U38" s="28">
        <f t="shared" si="15"/>
        <v>883080</v>
      </c>
      <c r="V38" s="28">
        <f t="shared" si="15"/>
        <v>862111</v>
      </c>
      <c r="W38" s="28">
        <f t="shared" si="15"/>
        <v>840205</v>
      </c>
      <c r="X38" s="28">
        <f t="shared" si="15"/>
        <v>944361</v>
      </c>
      <c r="Y38" s="28">
        <f>SUM(Y220)</f>
        <v>902887</v>
      </c>
      <c r="Z38" s="28">
        <f>SUM(Z220)</f>
        <v>959645</v>
      </c>
      <c r="AA38" s="28">
        <f>SUM(AA220)</f>
        <v>988506</v>
      </c>
      <c r="AB38" s="28">
        <f>SUM(AB220)</f>
        <v>962167</v>
      </c>
      <c r="AC38" s="16">
        <f t="shared" si="5"/>
        <v>2522</v>
      </c>
      <c r="AD38" s="31">
        <f t="shared" si="7"/>
        <v>0.0026280551662333468</v>
      </c>
    </row>
    <row r="39" spans="1:30" ht="12" customHeight="1">
      <c r="A39" s="25">
        <v>180</v>
      </c>
      <c r="B39" s="26" t="s">
        <v>57</v>
      </c>
      <c r="C39" s="28">
        <f>SUM(C248)</f>
        <v>490266</v>
      </c>
      <c r="D39" s="28">
        <f>SUM(D248)</f>
        <v>877689</v>
      </c>
      <c r="E39" s="28">
        <f aca="true" t="shared" si="16" ref="E39:X39">SUM(E248)</f>
        <v>1039059</v>
      </c>
      <c r="F39" s="28">
        <f t="shared" si="16"/>
        <v>963807</v>
      </c>
      <c r="G39" s="28">
        <f t="shared" si="16"/>
        <v>963807</v>
      </c>
      <c r="H39" s="28">
        <f t="shared" si="16"/>
        <v>983650</v>
      </c>
      <c r="I39" s="28">
        <f t="shared" si="16"/>
        <v>1135213</v>
      </c>
      <c r="J39" s="28">
        <f t="shared" si="16"/>
        <v>1040308</v>
      </c>
      <c r="K39" s="28">
        <f t="shared" si="16"/>
        <v>1012908</v>
      </c>
      <c r="L39" s="28">
        <f t="shared" si="16"/>
        <v>1050483</v>
      </c>
      <c r="M39" s="28">
        <f t="shared" si="16"/>
        <v>1050483</v>
      </c>
      <c r="N39" s="28">
        <f t="shared" si="16"/>
        <v>1016137</v>
      </c>
      <c r="O39" s="28">
        <f t="shared" si="16"/>
        <v>1016137</v>
      </c>
      <c r="P39" s="28">
        <f t="shared" si="16"/>
        <v>1069510</v>
      </c>
      <c r="Q39" s="28">
        <f t="shared" si="16"/>
        <v>1069754</v>
      </c>
      <c r="R39" s="28">
        <f t="shared" si="16"/>
        <v>1069510</v>
      </c>
      <c r="S39" s="28">
        <f t="shared" si="16"/>
        <v>1069510</v>
      </c>
      <c r="T39" s="28">
        <f t="shared" si="16"/>
        <v>1198897</v>
      </c>
      <c r="U39" s="28">
        <f t="shared" si="16"/>
        <v>1234893</v>
      </c>
      <c r="V39" s="28">
        <f t="shared" si="16"/>
        <v>1164116</v>
      </c>
      <c r="W39" s="28">
        <f t="shared" si="16"/>
        <v>1076951</v>
      </c>
      <c r="X39" s="28">
        <f t="shared" si="16"/>
        <v>1012784</v>
      </c>
      <c r="Y39" s="28">
        <f>SUM(Y248)</f>
        <v>1012784</v>
      </c>
      <c r="Z39" s="28">
        <f>SUM(Z248)</f>
        <v>975715</v>
      </c>
      <c r="AA39" s="28">
        <f>SUM(AA248)</f>
        <v>975715</v>
      </c>
      <c r="AB39" s="28">
        <f>SUM(AB248)</f>
        <v>934344</v>
      </c>
      <c r="AC39" s="16">
        <f t="shared" si="5"/>
        <v>-41371</v>
      </c>
      <c r="AD39" s="31">
        <f t="shared" si="7"/>
        <v>-0.04240070102437699</v>
      </c>
    </row>
    <row r="40" spans="1:30" ht="12" customHeight="1">
      <c r="A40" s="25">
        <v>520</v>
      </c>
      <c r="B40" s="26" t="s">
        <v>58</v>
      </c>
      <c r="C40" s="28">
        <f>SUM(C468)</f>
        <v>14640</v>
      </c>
      <c r="D40" s="28">
        <f>SUM(D468)</f>
        <v>12950</v>
      </c>
      <c r="E40" s="28">
        <f aca="true" t="shared" si="17" ref="E40:X40">SUM(E468)</f>
        <v>12950</v>
      </c>
      <c r="F40" s="28">
        <f t="shared" si="17"/>
        <v>6950</v>
      </c>
      <c r="G40" s="28">
        <f t="shared" si="17"/>
        <v>10876</v>
      </c>
      <c r="H40" s="28">
        <f t="shared" si="17"/>
        <v>6950</v>
      </c>
      <c r="I40" s="28">
        <f t="shared" si="17"/>
        <v>5928</v>
      </c>
      <c r="J40" s="28">
        <f t="shared" si="17"/>
        <v>450</v>
      </c>
      <c r="K40" s="28">
        <f t="shared" si="17"/>
        <v>1785</v>
      </c>
      <c r="L40" s="28">
        <f t="shared" si="17"/>
        <v>450</v>
      </c>
      <c r="M40" s="28">
        <f t="shared" si="17"/>
        <v>10076</v>
      </c>
      <c r="N40" s="28">
        <f t="shared" si="17"/>
        <v>10450</v>
      </c>
      <c r="O40" s="28">
        <f t="shared" si="17"/>
        <v>5393</v>
      </c>
      <c r="P40" s="28">
        <f t="shared" si="17"/>
        <v>10450</v>
      </c>
      <c r="Q40" s="28">
        <f t="shared" si="17"/>
        <v>11419</v>
      </c>
      <c r="R40" s="28">
        <f t="shared" si="17"/>
        <v>10450</v>
      </c>
      <c r="S40" s="28">
        <f t="shared" si="17"/>
        <v>15044</v>
      </c>
      <c r="T40" s="28">
        <f t="shared" si="17"/>
        <v>7950</v>
      </c>
      <c r="U40" s="28">
        <f t="shared" si="17"/>
        <v>4757</v>
      </c>
      <c r="V40" s="28">
        <f t="shared" si="17"/>
        <v>450</v>
      </c>
      <c r="W40" s="28">
        <f t="shared" si="17"/>
        <v>3478</v>
      </c>
      <c r="X40" s="28">
        <f t="shared" si="17"/>
        <v>5450</v>
      </c>
      <c r="Y40" s="28">
        <f>SUM(Y468)</f>
        <v>5922</v>
      </c>
      <c r="Z40" s="28">
        <f>SUM(Z468)</f>
        <v>5450</v>
      </c>
      <c r="AA40" s="28">
        <f>SUM(AA468)</f>
        <v>5450</v>
      </c>
      <c r="AB40" s="28">
        <f>SUM(AB468)</f>
        <v>10500</v>
      </c>
      <c r="AC40" s="16">
        <f t="shared" si="5"/>
        <v>5050</v>
      </c>
      <c r="AD40" s="31">
        <f t="shared" si="7"/>
        <v>0.926605504587156</v>
      </c>
    </row>
    <row r="41" spans="1:30" ht="12" customHeight="1">
      <c r="A41" s="25">
        <v>710</v>
      </c>
      <c r="B41" s="26" t="s">
        <v>59</v>
      </c>
      <c r="C41" s="28">
        <f>SUM(C613)</f>
        <v>19112</v>
      </c>
      <c r="D41" s="28">
        <f>SUM(D613)</f>
        <v>21200</v>
      </c>
      <c r="E41" s="28">
        <f aca="true" t="shared" si="18" ref="E41:X41">SUM(E613)</f>
        <v>19453</v>
      </c>
      <c r="F41" s="28">
        <f t="shared" si="18"/>
        <v>19924</v>
      </c>
      <c r="G41" s="28">
        <f t="shared" si="18"/>
        <v>19636</v>
      </c>
      <c r="H41" s="28">
        <f t="shared" si="18"/>
        <v>19905</v>
      </c>
      <c r="I41" s="28">
        <f t="shared" si="18"/>
        <v>19412</v>
      </c>
      <c r="J41" s="28">
        <f t="shared" si="18"/>
        <v>19318</v>
      </c>
      <c r="K41" s="28">
        <f t="shared" si="18"/>
        <v>19318</v>
      </c>
      <c r="L41" s="28">
        <f t="shared" si="18"/>
        <v>19768</v>
      </c>
      <c r="M41" s="28">
        <f t="shared" si="18"/>
        <v>19226</v>
      </c>
      <c r="N41" s="28">
        <f t="shared" si="18"/>
        <v>20000</v>
      </c>
      <c r="O41" s="28">
        <f t="shared" si="18"/>
        <v>19679</v>
      </c>
      <c r="P41" s="28">
        <f t="shared" si="18"/>
        <v>20440</v>
      </c>
      <c r="Q41" s="28">
        <f t="shared" si="18"/>
        <v>19679</v>
      </c>
      <c r="R41" s="28">
        <f t="shared" si="18"/>
        <v>20340</v>
      </c>
      <c r="S41" s="28">
        <f t="shared" si="18"/>
        <v>20210</v>
      </c>
      <c r="T41" s="28">
        <f t="shared" si="18"/>
        <v>20658</v>
      </c>
      <c r="U41" s="28">
        <f t="shared" si="18"/>
        <v>20489</v>
      </c>
      <c r="V41" s="28">
        <f t="shared" si="18"/>
        <v>20658</v>
      </c>
      <c r="W41" s="28">
        <f t="shared" si="18"/>
        <v>19696</v>
      </c>
      <c r="X41" s="28">
        <f t="shared" si="18"/>
        <v>19751</v>
      </c>
      <c r="Y41" s="28">
        <f>SUM(Y613)</f>
        <v>20816</v>
      </c>
      <c r="Z41" s="28">
        <f>SUM(Z613)</f>
        <v>21118</v>
      </c>
      <c r="AA41" s="28">
        <f>SUM(AA613)</f>
        <v>20992</v>
      </c>
      <c r="AB41" s="28">
        <f>SUM(AB613)</f>
        <v>21348</v>
      </c>
      <c r="AC41" s="16">
        <f t="shared" si="5"/>
        <v>230</v>
      </c>
      <c r="AD41" s="31">
        <f t="shared" si="7"/>
        <v>0.010891182877166398</v>
      </c>
    </row>
    <row r="42" spans="1:30" ht="12" customHeight="1">
      <c r="A42" s="32"/>
      <c r="B42" s="26" t="s">
        <v>60</v>
      </c>
      <c r="C42" s="28">
        <f>SUM(C37:C41)</f>
        <v>926856</v>
      </c>
      <c r="D42" s="28">
        <f>SUM(D37:D41)</f>
        <v>1429790</v>
      </c>
      <c r="E42" s="28">
        <f aca="true" t="shared" si="19" ref="E42:Z42">SUM(E37:E41)</f>
        <v>1604959</v>
      </c>
      <c r="F42" s="28">
        <f t="shared" si="19"/>
        <v>1585127</v>
      </c>
      <c r="G42" s="28">
        <f t="shared" si="19"/>
        <v>1601474</v>
      </c>
      <c r="H42" s="28">
        <f t="shared" si="19"/>
        <v>1670055</v>
      </c>
      <c r="I42" s="28">
        <f t="shared" si="19"/>
        <v>1841001</v>
      </c>
      <c r="J42" s="28">
        <f t="shared" si="19"/>
        <v>1758666</v>
      </c>
      <c r="K42" s="28">
        <f t="shared" si="19"/>
        <v>1782313</v>
      </c>
      <c r="L42" s="28">
        <f t="shared" si="19"/>
        <v>1888801</v>
      </c>
      <c r="M42" s="28">
        <f t="shared" si="19"/>
        <v>1879864</v>
      </c>
      <c r="N42" s="28">
        <f t="shared" si="19"/>
        <v>1886187</v>
      </c>
      <c r="O42" s="28">
        <f t="shared" si="19"/>
        <v>1825786</v>
      </c>
      <c r="P42" s="28">
        <f t="shared" si="19"/>
        <v>1954819</v>
      </c>
      <c r="Q42" s="28">
        <f t="shared" si="19"/>
        <v>1960647</v>
      </c>
      <c r="R42" s="28">
        <f t="shared" si="19"/>
        <v>2014000</v>
      </c>
      <c r="S42" s="28">
        <f t="shared" si="19"/>
        <v>2045477</v>
      </c>
      <c r="T42" s="28">
        <f t="shared" si="19"/>
        <v>2168705</v>
      </c>
      <c r="U42" s="28">
        <f t="shared" si="19"/>
        <v>2223929</v>
      </c>
      <c r="V42" s="28">
        <f t="shared" si="19"/>
        <v>2139835</v>
      </c>
      <c r="W42" s="28">
        <f t="shared" si="19"/>
        <v>2031420</v>
      </c>
      <c r="X42" s="28">
        <f t="shared" si="19"/>
        <v>2073346</v>
      </c>
      <c r="Y42" s="28">
        <f t="shared" si="19"/>
        <v>2032010</v>
      </c>
      <c r="Z42" s="28">
        <f t="shared" si="19"/>
        <v>2060428</v>
      </c>
      <c r="AA42" s="28">
        <f>SUM(AA37:AA41)</f>
        <v>2089163</v>
      </c>
      <c r="AB42" s="28">
        <f>SUM(AB37:AB41)</f>
        <v>2026259</v>
      </c>
      <c r="AC42" s="16">
        <f t="shared" si="5"/>
        <v>-34169</v>
      </c>
      <c r="AD42" s="31">
        <f t="shared" si="7"/>
        <v>-0.016583447710863956</v>
      </c>
    </row>
    <row r="43" spans="1:30" ht="12" customHeight="1">
      <c r="A43" s="25">
        <v>210</v>
      </c>
      <c r="B43" s="26" t="s">
        <v>61</v>
      </c>
      <c r="C43" s="28">
        <f>SUM(C271)</f>
        <v>705242</v>
      </c>
      <c r="D43" s="28">
        <f>SUM(D271)</f>
        <v>726415</v>
      </c>
      <c r="E43" s="28">
        <f aca="true" t="shared" si="20" ref="E43:K43">SUM(E271)</f>
        <v>705999</v>
      </c>
      <c r="F43" s="28">
        <f t="shared" si="20"/>
        <v>765749</v>
      </c>
      <c r="G43" s="28">
        <f t="shared" si="20"/>
        <v>747716</v>
      </c>
      <c r="H43" s="28">
        <f t="shared" si="20"/>
        <v>796956</v>
      </c>
      <c r="I43" s="28">
        <f t="shared" si="20"/>
        <v>769590</v>
      </c>
      <c r="J43" s="28">
        <f t="shared" si="20"/>
        <v>830782.7705</v>
      </c>
      <c r="K43" s="28">
        <f t="shared" si="20"/>
        <v>831779</v>
      </c>
      <c r="L43" s="28">
        <f aca="true" t="shared" si="21" ref="L43:X43">SUM(L271)</f>
        <v>875371</v>
      </c>
      <c r="M43" s="28">
        <f t="shared" si="21"/>
        <v>825027</v>
      </c>
      <c r="N43" s="28">
        <f t="shared" si="21"/>
        <v>908442</v>
      </c>
      <c r="O43" s="28">
        <f t="shared" si="21"/>
        <v>887353</v>
      </c>
      <c r="P43" s="28">
        <f t="shared" si="21"/>
        <v>958834</v>
      </c>
      <c r="Q43" s="28">
        <f t="shared" si="21"/>
        <v>910793</v>
      </c>
      <c r="R43" s="28">
        <f t="shared" si="21"/>
        <v>1006820</v>
      </c>
      <c r="S43" s="28">
        <f t="shared" si="21"/>
        <v>994550</v>
      </c>
      <c r="T43" s="28">
        <f t="shared" si="21"/>
        <v>1080362.134</v>
      </c>
      <c r="U43" s="28">
        <f t="shared" si="21"/>
        <v>975522</v>
      </c>
      <c r="V43" s="28">
        <f t="shared" si="21"/>
        <v>1113298</v>
      </c>
      <c r="W43" s="28">
        <f t="shared" si="21"/>
        <v>1066763</v>
      </c>
      <c r="X43" s="28">
        <f t="shared" si="21"/>
        <v>1126249</v>
      </c>
      <c r="Y43" s="28">
        <f>SUM(Y271)</f>
        <v>1060710</v>
      </c>
      <c r="Z43" s="28">
        <f>SUM(Z271)</f>
        <v>1160713</v>
      </c>
      <c r="AA43" s="28">
        <f>SUM(AA271)</f>
        <v>1141788</v>
      </c>
      <c r="AB43" s="28">
        <f>SUM(AB271)</f>
        <v>1197722</v>
      </c>
      <c r="AC43" s="16">
        <f t="shared" si="5"/>
        <v>37009</v>
      </c>
      <c r="AD43" s="31">
        <f t="shared" si="7"/>
        <v>0.031884712241527405</v>
      </c>
    </row>
    <row r="44" spans="1:30" ht="12" customHeight="1">
      <c r="A44" s="25">
        <v>215</v>
      </c>
      <c r="B44" s="26" t="s">
        <v>62</v>
      </c>
      <c r="C44" s="28">
        <f>SUM(C277)</f>
        <v>1726</v>
      </c>
      <c r="D44" s="28">
        <f>SUM(D277)</f>
        <v>2765</v>
      </c>
      <c r="E44" s="28">
        <f aca="true" t="shared" si="22" ref="E44:X44">SUM(E277)</f>
        <v>352</v>
      </c>
      <c r="F44" s="28">
        <f t="shared" si="22"/>
        <v>2765</v>
      </c>
      <c r="G44" s="28">
        <f t="shared" si="22"/>
        <v>1785</v>
      </c>
      <c r="H44" s="28">
        <f t="shared" si="22"/>
        <v>1750</v>
      </c>
      <c r="I44" s="28">
        <f t="shared" si="22"/>
        <v>2243</v>
      </c>
      <c r="J44" s="28">
        <f t="shared" si="22"/>
        <v>2250</v>
      </c>
      <c r="K44" s="28">
        <f t="shared" si="22"/>
        <v>1489</v>
      </c>
      <c r="L44" s="28">
        <f t="shared" si="22"/>
        <v>2250</v>
      </c>
      <c r="M44" s="28">
        <f t="shared" si="22"/>
        <v>5540</v>
      </c>
      <c r="N44" s="28">
        <f t="shared" si="22"/>
        <v>10900</v>
      </c>
      <c r="O44" s="28">
        <f t="shared" si="22"/>
        <v>8966</v>
      </c>
      <c r="P44" s="28">
        <f t="shared" si="22"/>
        <v>11116</v>
      </c>
      <c r="Q44" s="28">
        <f t="shared" si="22"/>
        <v>9116</v>
      </c>
      <c r="R44" s="28">
        <f t="shared" si="22"/>
        <v>11390</v>
      </c>
      <c r="S44" s="28">
        <f t="shared" si="22"/>
        <v>9690</v>
      </c>
      <c r="T44" s="28">
        <f t="shared" si="22"/>
        <v>19384.2</v>
      </c>
      <c r="U44" s="28">
        <f t="shared" si="22"/>
        <v>22031</v>
      </c>
      <c r="V44" s="28">
        <f t="shared" si="22"/>
        <v>20020</v>
      </c>
      <c r="W44" s="28">
        <f t="shared" si="22"/>
        <v>20020</v>
      </c>
      <c r="X44" s="28">
        <f t="shared" si="22"/>
        <v>20268</v>
      </c>
      <c r="Y44" s="28">
        <f>SUM(Y277)</f>
        <v>17585</v>
      </c>
      <c r="Z44" s="28">
        <f>SUM(Z277)</f>
        <v>22311</v>
      </c>
      <c r="AA44" s="28">
        <f>SUM(AA277)</f>
        <v>22311</v>
      </c>
      <c r="AB44" s="28">
        <f>SUM(AB277)</f>
        <v>22981</v>
      </c>
      <c r="AC44" s="16">
        <f t="shared" si="5"/>
        <v>670</v>
      </c>
      <c r="AD44" s="31">
        <f t="shared" si="7"/>
        <v>0.03003003003003003</v>
      </c>
    </row>
    <row r="45" spans="1:30" ht="12" customHeight="1">
      <c r="A45" s="25">
        <v>220</v>
      </c>
      <c r="B45" s="26" t="s">
        <v>63</v>
      </c>
      <c r="C45" s="28">
        <f>SUM(C289)</f>
        <v>198680</v>
      </c>
      <c r="D45" s="28">
        <f>SUM(D289)</f>
        <v>202813</v>
      </c>
      <c r="E45" s="28">
        <f aca="true" t="shared" si="23" ref="E45:K45">SUM(E289)</f>
        <v>194731</v>
      </c>
      <c r="F45" s="28">
        <f t="shared" si="23"/>
        <v>206224</v>
      </c>
      <c r="G45" s="28">
        <f t="shared" si="23"/>
        <v>205702</v>
      </c>
      <c r="H45" s="28">
        <f t="shared" si="23"/>
        <v>215403</v>
      </c>
      <c r="I45" s="28">
        <f t="shared" si="23"/>
        <v>210163</v>
      </c>
      <c r="J45" s="28">
        <f t="shared" si="23"/>
        <v>224363.801</v>
      </c>
      <c r="K45" s="28">
        <f t="shared" si="23"/>
        <v>217967</v>
      </c>
      <c r="L45" s="28">
        <f aca="true" t="shared" si="24" ref="L45:X45">SUM(L289)</f>
        <v>234524</v>
      </c>
      <c r="M45" s="28">
        <f t="shared" si="24"/>
        <v>226805</v>
      </c>
      <c r="N45" s="28">
        <f t="shared" si="24"/>
        <v>249422</v>
      </c>
      <c r="O45" s="28">
        <f t="shared" si="24"/>
        <v>236260</v>
      </c>
      <c r="P45" s="28">
        <f t="shared" si="24"/>
        <v>259809</v>
      </c>
      <c r="Q45" s="28">
        <f t="shared" si="24"/>
        <v>246138</v>
      </c>
      <c r="R45" s="28">
        <f t="shared" si="24"/>
        <v>271576</v>
      </c>
      <c r="S45" s="28">
        <f t="shared" si="24"/>
        <v>259227</v>
      </c>
      <c r="T45" s="28">
        <f t="shared" si="24"/>
        <v>285072.046</v>
      </c>
      <c r="U45" s="28">
        <f t="shared" si="24"/>
        <v>275254</v>
      </c>
      <c r="V45" s="28">
        <f t="shared" si="24"/>
        <v>168000</v>
      </c>
      <c r="W45" s="28">
        <f t="shared" si="24"/>
        <v>145088</v>
      </c>
      <c r="X45" s="28">
        <f t="shared" si="24"/>
        <v>155000</v>
      </c>
      <c r="Y45" s="28">
        <f>SUM(Y289)</f>
        <v>149622</v>
      </c>
      <c r="Z45" s="28">
        <f>SUM(Z289)</f>
        <v>159156</v>
      </c>
      <c r="AA45" s="28">
        <f>SUM(AA289)</f>
        <v>155000</v>
      </c>
      <c r="AB45" s="28">
        <f>SUM(AB289)</f>
        <v>161852</v>
      </c>
      <c r="AC45" s="16">
        <f t="shared" si="5"/>
        <v>2696</v>
      </c>
      <c r="AD45" s="31">
        <f t="shared" si="7"/>
        <v>0.016939355098142702</v>
      </c>
    </row>
    <row r="46" spans="1:30" ht="12" customHeight="1">
      <c r="A46" s="25">
        <v>225</v>
      </c>
      <c r="B46" s="26" t="s">
        <v>64</v>
      </c>
      <c r="C46" s="28">
        <f>SUM(C306)</f>
        <v>7503</v>
      </c>
      <c r="D46" s="28">
        <f>SUM(D306)</f>
        <v>11341</v>
      </c>
      <c r="E46" s="28">
        <f aca="true" t="shared" si="25" ref="E46:X46">SUM(E306)</f>
        <v>9803</v>
      </c>
      <c r="F46" s="28">
        <f t="shared" si="25"/>
        <v>15793</v>
      </c>
      <c r="G46" s="28">
        <f t="shared" si="25"/>
        <v>11746</v>
      </c>
      <c r="H46" s="28">
        <f t="shared" si="25"/>
        <v>16750</v>
      </c>
      <c r="I46" s="28">
        <f t="shared" si="25"/>
        <v>16653</v>
      </c>
      <c r="J46" s="28">
        <f t="shared" si="25"/>
        <v>19412</v>
      </c>
      <c r="K46" s="28">
        <f t="shared" si="25"/>
        <v>17257</v>
      </c>
      <c r="L46" s="28">
        <f t="shared" si="25"/>
        <v>21027</v>
      </c>
      <c r="M46" s="28">
        <f t="shared" si="25"/>
        <v>14520</v>
      </c>
      <c r="N46" s="28">
        <f t="shared" si="25"/>
        <v>21745</v>
      </c>
      <c r="O46" s="28">
        <f t="shared" si="25"/>
        <v>14931</v>
      </c>
      <c r="P46" s="28">
        <f t="shared" si="25"/>
        <v>22315</v>
      </c>
      <c r="Q46" s="28">
        <f t="shared" si="25"/>
        <v>15290</v>
      </c>
      <c r="R46" s="28">
        <f t="shared" si="25"/>
        <v>23463</v>
      </c>
      <c r="S46" s="28">
        <f t="shared" si="25"/>
        <v>15835</v>
      </c>
      <c r="T46" s="28">
        <f t="shared" si="25"/>
        <v>24065</v>
      </c>
      <c r="U46" s="28">
        <f t="shared" si="25"/>
        <v>17544</v>
      </c>
      <c r="V46" s="28">
        <f t="shared" si="25"/>
        <v>23565</v>
      </c>
      <c r="W46" s="28">
        <f t="shared" si="25"/>
        <v>14175</v>
      </c>
      <c r="X46" s="28">
        <f t="shared" si="25"/>
        <v>23680</v>
      </c>
      <c r="Y46" s="28">
        <f>SUM(Y306)</f>
        <v>17660</v>
      </c>
      <c r="Z46" s="28">
        <f>SUM(Z306)</f>
        <v>24307</v>
      </c>
      <c r="AA46" s="28">
        <f>SUM(AA306)</f>
        <v>24307</v>
      </c>
      <c r="AB46" s="28">
        <f>SUM(AB306)</f>
        <v>24103</v>
      </c>
      <c r="AC46" s="16">
        <f t="shared" si="5"/>
        <v>-204</v>
      </c>
      <c r="AD46" s="31">
        <f t="shared" si="7"/>
        <v>-0.008392644094293826</v>
      </c>
    </row>
    <row r="47" spans="1:30" ht="12" customHeight="1">
      <c r="A47" s="25">
        <v>230</v>
      </c>
      <c r="B47" s="26" t="s">
        <v>65</v>
      </c>
      <c r="C47" s="28">
        <f>SUM(C328)</f>
        <v>400181</v>
      </c>
      <c r="D47" s="28">
        <f aca="true" t="shared" si="26" ref="D47:X47">SUM(D328)</f>
        <v>435173</v>
      </c>
      <c r="E47" s="28">
        <f t="shared" si="26"/>
        <v>396044</v>
      </c>
      <c r="F47" s="28">
        <f t="shared" si="26"/>
        <v>436492</v>
      </c>
      <c r="G47" s="28">
        <f t="shared" si="26"/>
        <v>431243</v>
      </c>
      <c r="H47" s="28">
        <f t="shared" si="26"/>
        <v>440582</v>
      </c>
      <c r="I47" s="28">
        <f t="shared" si="26"/>
        <v>428980</v>
      </c>
      <c r="J47" s="28">
        <f t="shared" si="26"/>
        <v>443975</v>
      </c>
      <c r="K47" s="28">
        <f t="shared" si="26"/>
        <v>194560</v>
      </c>
      <c r="L47" s="28">
        <f t="shared" si="26"/>
        <v>231772</v>
      </c>
      <c r="M47" s="28">
        <f t="shared" si="26"/>
        <v>222564</v>
      </c>
      <c r="N47" s="28">
        <f t="shared" si="26"/>
        <v>241684</v>
      </c>
      <c r="O47" s="28">
        <f t="shared" si="26"/>
        <v>240678</v>
      </c>
      <c r="P47" s="28">
        <f t="shared" si="26"/>
        <v>251950</v>
      </c>
      <c r="Q47" s="28">
        <f t="shared" si="26"/>
        <v>237955</v>
      </c>
      <c r="R47" s="28">
        <f t="shared" si="26"/>
        <v>265750</v>
      </c>
      <c r="S47" s="28">
        <f t="shared" si="26"/>
        <v>253211</v>
      </c>
      <c r="T47" s="28">
        <f t="shared" si="26"/>
        <v>274300</v>
      </c>
      <c r="U47" s="28">
        <f t="shared" si="26"/>
        <v>243808</v>
      </c>
      <c r="V47" s="28">
        <f t="shared" si="26"/>
        <v>274200</v>
      </c>
      <c r="W47" s="28">
        <f t="shared" si="26"/>
        <v>256858</v>
      </c>
      <c r="X47" s="28">
        <f t="shared" si="26"/>
        <v>277200</v>
      </c>
      <c r="Y47" s="28">
        <f>SUM(Y328)</f>
        <v>265644</v>
      </c>
      <c r="Z47" s="28">
        <f>SUM(Z328)</f>
        <v>285592</v>
      </c>
      <c r="AA47" s="28">
        <f>SUM(AA328)</f>
        <v>285592</v>
      </c>
      <c r="AB47" s="28">
        <f>SUM(AB328)</f>
        <v>297640</v>
      </c>
      <c r="AC47" s="16">
        <f t="shared" si="5"/>
        <v>12048</v>
      </c>
      <c r="AD47" s="31">
        <f t="shared" si="7"/>
        <v>0.04218605563181042</v>
      </c>
    </row>
    <row r="48" spans="1:30" ht="12" customHeight="1">
      <c r="A48" s="25">
        <v>235</v>
      </c>
      <c r="B48" s="26" t="s">
        <v>66</v>
      </c>
      <c r="C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>
        <f aca="true" t="shared" si="27" ref="P48:AB48">SUM(P334)</f>
        <v>0</v>
      </c>
      <c r="Q48" s="28">
        <f t="shared" si="27"/>
        <v>0</v>
      </c>
      <c r="R48" s="28">
        <f t="shared" si="27"/>
        <v>8959</v>
      </c>
      <c r="S48" s="28">
        <f t="shared" si="27"/>
        <v>6644</v>
      </c>
      <c r="T48" s="28">
        <f t="shared" si="27"/>
        <v>9259</v>
      </c>
      <c r="U48" s="28">
        <f t="shared" si="27"/>
        <v>7677</v>
      </c>
      <c r="V48" s="28">
        <f t="shared" si="27"/>
        <v>9259</v>
      </c>
      <c r="W48" s="28">
        <f t="shared" si="27"/>
        <v>8816</v>
      </c>
      <c r="X48" s="28">
        <f t="shared" si="27"/>
        <v>11059</v>
      </c>
      <c r="Y48" s="28">
        <f t="shared" si="27"/>
        <v>9200</v>
      </c>
      <c r="Z48" s="28">
        <f t="shared" si="27"/>
        <v>11059</v>
      </c>
      <c r="AA48" s="28">
        <f t="shared" si="27"/>
        <v>11059</v>
      </c>
      <c r="AB48" s="28">
        <f t="shared" si="27"/>
        <v>11427</v>
      </c>
      <c r="AC48" s="16">
        <f t="shared" si="5"/>
        <v>368</v>
      </c>
      <c r="AD48" s="31">
        <f t="shared" si="7"/>
        <v>0.03327606474364771</v>
      </c>
    </row>
    <row r="49" spans="1:30" ht="12" customHeight="1">
      <c r="A49" s="25">
        <v>240</v>
      </c>
      <c r="B49" s="26" t="s">
        <v>67</v>
      </c>
      <c r="C49" s="28">
        <f>SUM(C345)</f>
        <v>145884</v>
      </c>
      <c r="D49" s="28">
        <f>SUM(D345)</f>
        <v>148512</v>
      </c>
      <c r="E49" s="28">
        <f aca="true" t="shared" si="28" ref="E49:X49">SUM(E345)</f>
        <v>136107</v>
      </c>
      <c r="F49" s="28">
        <f t="shared" si="28"/>
        <v>149162</v>
      </c>
      <c r="G49" s="28">
        <f t="shared" si="28"/>
        <v>143956</v>
      </c>
      <c r="H49" s="28">
        <f t="shared" si="28"/>
        <v>148462</v>
      </c>
      <c r="I49" s="28">
        <f t="shared" si="28"/>
        <v>147791</v>
      </c>
      <c r="J49" s="28">
        <f t="shared" si="28"/>
        <v>147565</v>
      </c>
      <c r="K49" s="28">
        <f t="shared" si="28"/>
        <v>134306</v>
      </c>
      <c r="L49" s="28">
        <f t="shared" si="28"/>
        <v>147265</v>
      </c>
      <c r="M49" s="28">
        <f t="shared" si="28"/>
        <v>138540</v>
      </c>
      <c r="N49" s="28">
        <f t="shared" si="28"/>
        <v>149692</v>
      </c>
      <c r="O49" s="28">
        <f t="shared" si="28"/>
        <v>141754</v>
      </c>
      <c r="P49" s="28">
        <f t="shared" si="28"/>
        <v>152730</v>
      </c>
      <c r="Q49" s="28">
        <f t="shared" si="28"/>
        <v>149349</v>
      </c>
      <c r="R49" s="28">
        <f t="shared" si="28"/>
        <v>153429</v>
      </c>
      <c r="S49" s="28">
        <f t="shared" si="28"/>
        <v>150625</v>
      </c>
      <c r="T49" s="28">
        <f t="shared" si="28"/>
        <v>155680</v>
      </c>
      <c r="U49" s="28">
        <f t="shared" si="28"/>
        <v>149020</v>
      </c>
      <c r="V49" s="28">
        <f t="shared" si="28"/>
        <v>150224</v>
      </c>
      <c r="W49" s="28">
        <f t="shared" si="28"/>
        <v>135245</v>
      </c>
      <c r="X49" s="28">
        <f t="shared" si="28"/>
        <v>141269</v>
      </c>
      <c r="Y49" s="28">
        <f>SUM(Y345)</f>
        <v>133328</v>
      </c>
      <c r="Z49" s="28">
        <f>SUM(Z345)</f>
        <v>141339</v>
      </c>
      <c r="AA49" s="28">
        <f>SUM(AA345)</f>
        <v>141334</v>
      </c>
      <c r="AB49" s="28">
        <f>SUM(AB345)</f>
        <v>144717</v>
      </c>
      <c r="AC49" s="16">
        <f t="shared" si="5"/>
        <v>3378</v>
      </c>
      <c r="AD49" s="31">
        <f t="shared" si="7"/>
        <v>0.023899985142105153</v>
      </c>
    </row>
    <row r="50" spans="1:30" ht="12" customHeight="1">
      <c r="A50" s="25">
        <v>250</v>
      </c>
      <c r="B50" s="26" t="s">
        <v>68</v>
      </c>
      <c r="C50" s="28">
        <f>SUM(C354)</f>
        <v>2432</v>
      </c>
      <c r="D50" s="28">
        <f>SUM(D354)</f>
        <v>2043</v>
      </c>
      <c r="E50" s="28">
        <f aca="true" t="shared" si="29" ref="E50:X50">SUM(E354)</f>
        <v>1668</v>
      </c>
      <c r="F50" s="28">
        <f t="shared" si="29"/>
        <v>2118</v>
      </c>
      <c r="G50" s="28">
        <f t="shared" si="29"/>
        <v>1931</v>
      </c>
      <c r="H50" s="28">
        <f t="shared" si="29"/>
        <v>2300</v>
      </c>
      <c r="I50" s="28">
        <f t="shared" si="29"/>
        <v>1855</v>
      </c>
      <c r="J50" s="28">
        <f t="shared" si="29"/>
        <v>2000</v>
      </c>
      <c r="K50" s="28">
        <f t="shared" si="29"/>
        <v>1878</v>
      </c>
      <c r="L50" s="28">
        <f t="shared" si="29"/>
        <v>2000</v>
      </c>
      <c r="M50" s="28">
        <f t="shared" si="29"/>
        <v>1540</v>
      </c>
      <c r="N50" s="28">
        <f t="shared" si="29"/>
        <v>2043</v>
      </c>
      <c r="O50" s="28">
        <f t="shared" si="29"/>
        <v>1615</v>
      </c>
      <c r="P50" s="28">
        <f t="shared" si="29"/>
        <v>2105</v>
      </c>
      <c r="Q50" s="28">
        <f t="shared" si="29"/>
        <v>1734</v>
      </c>
      <c r="R50" s="28">
        <f t="shared" si="29"/>
        <v>2168</v>
      </c>
      <c r="S50" s="28">
        <f t="shared" si="29"/>
        <v>1676</v>
      </c>
      <c r="T50" s="28">
        <f t="shared" si="29"/>
        <v>2259</v>
      </c>
      <c r="U50" s="28">
        <f t="shared" si="29"/>
        <v>2010</v>
      </c>
      <c r="V50" s="28">
        <f t="shared" si="29"/>
        <v>2259</v>
      </c>
      <c r="W50" s="28">
        <f t="shared" si="29"/>
        <v>2007</v>
      </c>
      <c r="X50" s="28">
        <f t="shared" si="29"/>
        <v>3197</v>
      </c>
      <c r="Y50" s="28">
        <f>SUM(Y354)</f>
        <v>2810</v>
      </c>
      <c r="Z50" s="28">
        <f>SUM(Z354)</f>
        <v>3412</v>
      </c>
      <c r="AA50" s="28">
        <f>SUM(AA354)</f>
        <v>3412</v>
      </c>
      <c r="AB50" s="28">
        <f>SUM(AB354)</f>
        <v>3696</v>
      </c>
      <c r="AC50" s="16">
        <f t="shared" si="5"/>
        <v>284</v>
      </c>
      <c r="AD50" s="31">
        <f t="shared" si="7"/>
        <v>0.08323563892145369</v>
      </c>
    </row>
    <row r="51" spans="1:30" ht="12" customHeight="1">
      <c r="A51" s="32"/>
      <c r="B51" s="26" t="s">
        <v>69</v>
      </c>
      <c r="C51" s="28">
        <f>SUM(C43:C50)</f>
        <v>1461648</v>
      </c>
      <c r="D51" s="28">
        <f>SUM(D43:D50)</f>
        <v>1529062</v>
      </c>
      <c r="E51" s="28">
        <f aca="true" t="shared" si="30" ref="E51:Z51">SUM(E43:E50)</f>
        <v>1444704</v>
      </c>
      <c r="F51" s="28">
        <f t="shared" si="30"/>
        <v>1578303</v>
      </c>
      <c r="G51" s="28">
        <f t="shared" si="30"/>
        <v>1544079</v>
      </c>
      <c r="H51" s="28">
        <f t="shared" si="30"/>
        <v>1622203</v>
      </c>
      <c r="I51" s="28">
        <f t="shared" si="30"/>
        <v>1577275</v>
      </c>
      <c r="J51" s="28">
        <f t="shared" si="30"/>
        <v>1670348.5715</v>
      </c>
      <c r="K51" s="28">
        <f t="shared" si="30"/>
        <v>1399236</v>
      </c>
      <c r="L51" s="28">
        <f t="shared" si="30"/>
        <v>1514209</v>
      </c>
      <c r="M51" s="28">
        <f t="shared" si="30"/>
        <v>1434536</v>
      </c>
      <c r="N51" s="28">
        <f t="shared" si="30"/>
        <v>1583928</v>
      </c>
      <c r="O51" s="28">
        <f t="shared" si="30"/>
        <v>1531557</v>
      </c>
      <c r="P51" s="28">
        <f t="shared" si="30"/>
        <v>1658859</v>
      </c>
      <c r="Q51" s="28">
        <f t="shared" si="30"/>
        <v>1570375</v>
      </c>
      <c r="R51" s="28">
        <f t="shared" si="30"/>
        <v>1743555</v>
      </c>
      <c r="S51" s="28">
        <f t="shared" si="30"/>
        <v>1691458</v>
      </c>
      <c r="T51" s="28">
        <f t="shared" si="30"/>
        <v>1850381.38</v>
      </c>
      <c r="U51" s="28">
        <f t="shared" si="30"/>
        <v>1692866</v>
      </c>
      <c r="V51" s="28">
        <f t="shared" si="30"/>
        <v>1760825</v>
      </c>
      <c r="W51" s="28">
        <f t="shared" si="30"/>
        <v>1648972</v>
      </c>
      <c r="X51" s="28">
        <f t="shared" si="30"/>
        <v>1757922</v>
      </c>
      <c r="Y51" s="28">
        <f t="shared" si="30"/>
        <v>1656559</v>
      </c>
      <c r="Z51" s="28">
        <f t="shared" si="30"/>
        <v>1807889</v>
      </c>
      <c r="AA51" s="28">
        <f>SUM(AA43:AA50)</f>
        <v>1784803</v>
      </c>
      <c r="AB51" s="28">
        <f>SUM(AB43:AB50)</f>
        <v>1864138</v>
      </c>
      <c r="AC51" s="16">
        <f t="shared" si="5"/>
        <v>56249</v>
      </c>
      <c r="AD51" s="31">
        <f t="shared" si="7"/>
        <v>0.03111308271691459</v>
      </c>
    </row>
    <row r="52" spans="1:30" ht="12" customHeight="1">
      <c r="A52" s="25">
        <v>310</v>
      </c>
      <c r="B52" s="26" t="s">
        <v>70</v>
      </c>
      <c r="C52" s="28">
        <f>SUM(C397)</f>
        <v>607448</v>
      </c>
      <c r="D52" s="28">
        <f>SUM(D397)</f>
        <v>677024.973</v>
      </c>
      <c r="E52" s="28">
        <f aca="true" t="shared" si="31" ref="E52:X52">SUM(E397)</f>
        <v>714380</v>
      </c>
      <c r="F52" s="28">
        <f t="shared" si="31"/>
        <v>703116.54</v>
      </c>
      <c r="G52" s="28">
        <f t="shared" si="31"/>
        <v>662770</v>
      </c>
      <c r="H52" s="28">
        <f t="shared" si="31"/>
        <v>734164</v>
      </c>
      <c r="I52" s="28">
        <f t="shared" si="31"/>
        <v>694753</v>
      </c>
      <c r="J52" s="28">
        <f t="shared" si="31"/>
        <v>756130</v>
      </c>
      <c r="K52" s="28">
        <f t="shared" si="31"/>
        <v>716421</v>
      </c>
      <c r="L52" s="28">
        <f t="shared" si="31"/>
        <v>799188</v>
      </c>
      <c r="M52" s="28">
        <f t="shared" si="31"/>
        <v>856187</v>
      </c>
      <c r="N52" s="28">
        <f t="shared" si="31"/>
        <v>863740.013</v>
      </c>
      <c r="O52" s="28">
        <f t="shared" si="31"/>
        <v>818689</v>
      </c>
      <c r="P52" s="28">
        <f t="shared" si="31"/>
        <v>905675</v>
      </c>
      <c r="Q52" s="28">
        <f t="shared" si="31"/>
        <v>879315</v>
      </c>
      <c r="R52" s="28">
        <f t="shared" si="31"/>
        <v>930947.769</v>
      </c>
      <c r="S52" s="28">
        <f t="shared" si="31"/>
        <v>989028</v>
      </c>
      <c r="T52" s="28">
        <f t="shared" si="31"/>
        <v>1014227.0165</v>
      </c>
      <c r="U52" s="28">
        <f t="shared" si="31"/>
        <v>986829</v>
      </c>
      <c r="V52" s="28">
        <f t="shared" si="31"/>
        <v>1013144.362</v>
      </c>
      <c r="W52" s="28">
        <f t="shared" si="31"/>
        <v>932867</v>
      </c>
      <c r="X52" s="28">
        <f t="shared" si="31"/>
        <v>1032683.059</v>
      </c>
      <c r="Y52" s="28">
        <f>SUM(Y397)</f>
        <v>945224</v>
      </c>
      <c r="Z52" s="28">
        <f>SUM(Z397)</f>
        <v>1069763.2944999998</v>
      </c>
      <c r="AA52" s="28">
        <f>SUM(AA397)</f>
        <v>947564</v>
      </c>
      <c r="AB52" s="28">
        <f>SUM(AB397)</f>
        <v>1066647.882</v>
      </c>
      <c r="AC52" s="16">
        <f t="shared" si="5"/>
        <v>-3115.4124999998603</v>
      </c>
      <c r="AD52" s="31">
        <f t="shared" si="7"/>
        <v>-0.0029122447143374677</v>
      </c>
    </row>
    <row r="53" spans="1:30" ht="12" customHeight="1">
      <c r="A53" s="25">
        <v>320</v>
      </c>
      <c r="B53" s="26" t="s">
        <v>71</v>
      </c>
      <c r="C53" s="28">
        <f>SUM(C420)</f>
        <v>467893</v>
      </c>
      <c r="D53" s="28">
        <f>SUM(D420)</f>
        <v>552282</v>
      </c>
      <c r="E53" s="28">
        <f aca="true" t="shared" si="32" ref="E53:X53">SUM(E420)</f>
        <v>553053</v>
      </c>
      <c r="F53" s="28">
        <f t="shared" si="32"/>
        <v>571102.709</v>
      </c>
      <c r="G53" s="28">
        <f t="shared" si="32"/>
        <v>528306</v>
      </c>
      <c r="H53" s="28">
        <f t="shared" si="32"/>
        <v>587479</v>
      </c>
      <c r="I53" s="28">
        <f t="shared" si="32"/>
        <v>568254</v>
      </c>
      <c r="J53" s="28">
        <f t="shared" si="32"/>
        <v>681837</v>
      </c>
      <c r="K53" s="28">
        <f t="shared" si="32"/>
        <v>652548</v>
      </c>
      <c r="L53" s="28">
        <f t="shared" si="32"/>
        <v>822934</v>
      </c>
      <c r="M53" s="28">
        <f t="shared" si="32"/>
        <v>756788</v>
      </c>
      <c r="N53" s="28">
        <f t="shared" si="32"/>
        <v>804579.1685</v>
      </c>
      <c r="O53" s="28">
        <f t="shared" si="32"/>
        <v>804360</v>
      </c>
      <c r="P53" s="28">
        <f t="shared" si="32"/>
        <v>816385.3125</v>
      </c>
      <c r="Q53" s="28">
        <f t="shared" si="32"/>
        <v>816292</v>
      </c>
      <c r="R53" s="28">
        <f t="shared" si="32"/>
        <v>833043.429</v>
      </c>
      <c r="S53" s="28">
        <f t="shared" si="32"/>
        <v>772275</v>
      </c>
      <c r="T53" s="28">
        <f t="shared" si="32"/>
        <v>825283.228</v>
      </c>
      <c r="U53" s="28">
        <f t="shared" si="32"/>
        <v>763611</v>
      </c>
      <c r="V53" s="28">
        <f t="shared" si="32"/>
        <v>844803.9825</v>
      </c>
      <c r="W53" s="28">
        <f t="shared" si="32"/>
        <v>744468</v>
      </c>
      <c r="X53" s="28">
        <f t="shared" si="32"/>
        <v>769280.422</v>
      </c>
      <c r="Y53" s="28">
        <f>SUM(Y420)</f>
        <v>734148</v>
      </c>
      <c r="Z53" s="28">
        <f>SUM(Z420)</f>
        <v>752768.2135</v>
      </c>
      <c r="AA53" s="28">
        <f>SUM(AA420)</f>
        <v>750317.316</v>
      </c>
      <c r="AB53" s="28">
        <f>SUM(AB420)</f>
        <v>719375.5445</v>
      </c>
      <c r="AC53" s="16">
        <f t="shared" si="5"/>
        <v>-33392.668999999994</v>
      </c>
      <c r="AD53" s="31">
        <f t="shared" si="7"/>
        <v>-0.04435982869778812</v>
      </c>
    </row>
    <row r="54" spans="1:30" ht="12" customHeight="1">
      <c r="A54" s="32"/>
      <c r="B54" s="26" t="s">
        <v>72</v>
      </c>
      <c r="C54" s="28">
        <f>SUM(C52:C53)</f>
        <v>1075341</v>
      </c>
      <c r="D54" s="28">
        <f>SUM(D52:D53)</f>
        <v>1229306.973</v>
      </c>
      <c r="E54" s="28">
        <f aca="true" t="shared" si="33" ref="E54:Z54">SUM(E52:E53)</f>
        <v>1267433</v>
      </c>
      <c r="F54" s="28">
        <f t="shared" si="33"/>
        <v>1274219.249</v>
      </c>
      <c r="G54" s="28">
        <f t="shared" si="33"/>
        <v>1191076</v>
      </c>
      <c r="H54" s="28">
        <f t="shared" si="33"/>
        <v>1321643</v>
      </c>
      <c r="I54" s="28">
        <f t="shared" si="33"/>
        <v>1263007</v>
      </c>
      <c r="J54" s="28">
        <f t="shared" si="33"/>
        <v>1437967</v>
      </c>
      <c r="K54" s="28">
        <f t="shared" si="33"/>
        <v>1368969</v>
      </c>
      <c r="L54" s="28">
        <f t="shared" si="33"/>
        <v>1622122</v>
      </c>
      <c r="M54" s="28">
        <f t="shared" si="33"/>
        <v>1612975</v>
      </c>
      <c r="N54" s="28">
        <f t="shared" si="33"/>
        <v>1668319.1815</v>
      </c>
      <c r="O54" s="28">
        <f t="shared" si="33"/>
        <v>1623049</v>
      </c>
      <c r="P54" s="28">
        <f t="shared" si="33"/>
        <v>1722060.3125</v>
      </c>
      <c r="Q54" s="28">
        <f t="shared" si="33"/>
        <v>1695607</v>
      </c>
      <c r="R54" s="28">
        <f t="shared" si="33"/>
        <v>1763991.1979999999</v>
      </c>
      <c r="S54" s="28">
        <f t="shared" si="33"/>
        <v>1761303</v>
      </c>
      <c r="T54" s="28">
        <f t="shared" si="33"/>
        <v>1839510.2445</v>
      </c>
      <c r="U54" s="28">
        <f t="shared" si="33"/>
        <v>1750440</v>
      </c>
      <c r="V54" s="28">
        <f t="shared" si="33"/>
        <v>1857948.3445000001</v>
      </c>
      <c r="W54" s="28">
        <f t="shared" si="33"/>
        <v>1677335</v>
      </c>
      <c r="X54" s="28">
        <f t="shared" si="33"/>
        <v>1801963.4810000001</v>
      </c>
      <c r="Y54" s="28">
        <f t="shared" si="33"/>
        <v>1679372</v>
      </c>
      <c r="Z54" s="28">
        <f t="shared" si="33"/>
        <v>1822531.508</v>
      </c>
      <c r="AA54" s="28">
        <f>SUM(AA52:AA53)</f>
        <v>1697881.316</v>
      </c>
      <c r="AB54" s="28">
        <f>SUM(AB52:AB53)</f>
        <v>1786023.4265</v>
      </c>
      <c r="AC54" s="16">
        <f t="shared" si="5"/>
        <v>-36508.081499999855</v>
      </c>
      <c r="AD54" s="31">
        <f t="shared" si="7"/>
        <v>-0.020031522824021243</v>
      </c>
    </row>
    <row r="55" spans="1:30" ht="12" customHeight="1">
      <c r="A55" s="25">
        <v>410</v>
      </c>
      <c r="B55" s="26" t="s">
        <v>73</v>
      </c>
      <c r="C55" s="28">
        <f>SUM(C439)</f>
        <v>22850</v>
      </c>
      <c r="D55" s="28">
        <f>SUM(D439)</f>
        <v>28733</v>
      </c>
      <c r="E55" s="28">
        <f aca="true" t="shared" si="34" ref="E55:X55">SUM(E439)</f>
        <v>28233</v>
      </c>
      <c r="F55" s="28">
        <f t="shared" si="34"/>
        <v>28733</v>
      </c>
      <c r="G55" s="28">
        <f t="shared" si="34"/>
        <v>24031</v>
      </c>
      <c r="H55" s="28">
        <f t="shared" si="34"/>
        <v>28733</v>
      </c>
      <c r="I55" s="28">
        <f t="shared" si="34"/>
        <v>28830</v>
      </c>
      <c r="J55" s="28">
        <f t="shared" si="34"/>
        <v>28733</v>
      </c>
      <c r="K55" s="28">
        <f t="shared" si="34"/>
        <v>34309</v>
      </c>
      <c r="L55" s="28">
        <f t="shared" si="34"/>
        <v>30733</v>
      </c>
      <c r="M55" s="28">
        <f t="shared" si="34"/>
        <v>24251</v>
      </c>
      <c r="N55" s="28">
        <f t="shared" si="34"/>
        <v>30733</v>
      </c>
      <c r="O55" s="28">
        <f t="shared" si="34"/>
        <v>25833</v>
      </c>
      <c r="P55" s="28">
        <f t="shared" si="34"/>
        <v>26733</v>
      </c>
      <c r="Q55" s="28">
        <f t="shared" si="34"/>
        <v>37047</v>
      </c>
      <c r="R55" s="28">
        <f t="shared" si="34"/>
        <v>28354.99</v>
      </c>
      <c r="S55" s="28">
        <f t="shared" si="34"/>
        <v>25625.09</v>
      </c>
      <c r="T55" s="28">
        <f t="shared" si="34"/>
        <v>26483.6727</v>
      </c>
      <c r="U55" s="28">
        <f t="shared" si="34"/>
        <v>38715.3477</v>
      </c>
      <c r="V55" s="28">
        <f t="shared" si="34"/>
        <v>32483.6727</v>
      </c>
      <c r="W55" s="28">
        <f t="shared" si="34"/>
        <v>47836.3477</v>
      </c>
      <c r="X55" s="28">
        <f t="shared" si="34"/>
        <v>45483.672699999996</v>
      </c>
      <c r="Y55" s="28">
        <f>SUM(Y439)</f>
        <v>52476.3477</v>
      </c>
      <c r="Z55" s="28">
        <f>SUM(Z439)</f>
        <v>49600</v>
      </c>
      <c r="AA55" s="28">
        <f>SUM(AA439)</f>
        <v>49600</v>
      </c>
      <c r="AB55" s="28">
        <f>SUM(AB439)</f>
        <v>50400</v>
      </c>
      <c r="AC55" s="16">
        <f t="shared" si="5"/>
        <v>800</v>
      </c>
      <c r="AD55" s="31">
        <f t="shared" si="7"/>
        <v>0.016129032258064516</v>
      </c>
    </row>
    <row r="56" spans="1:30" ht="12" customHeight="1">
      <c r="A56" s="25">
        <v>510</v>
      </c>
      <c r="B56" s="26" t="s">
        <v>74</v>
      </c>
      <c r="C56" s="28">
        <f>SUM(C461)</f>
        <v>273309</v>
      </c>
      <c r="D56" s="28">
        <f>SUM(D461)</f>
        <v>285725</v>
      </c>
      <c r="E56" s="28">
        <f aca="true" t="shared" si="35" ref="E56:X56">SUM(E461)</f>
        <v>284393</v>
      </c>
      <c r="F56" s="28">
        <f t="shared" si="35"/>
        <v>317599</v>
      </c>
      <c r="G56" s="28">
        <f t="shared" si="35"/>
        <v>319374</v>
      </c>
      <c r="H56" s="28">
        <f t="shared" si="35"/>
        <v>325217</v>
      </c>
      <c r="I56" s="28">
        <f t="shared" si="35"/>
        <v>318312</v>
      </c>
      <c r="J56" s="28">
        <f t="shared" si="35"/>
        <v>333985</v>
      </c>
      <c r="K56" s="28">
        <f t="shared" si="35"/>
        <v>338053</v>
      </c>
      <c r="L56" s="28">
        <f t="shared" si="35"/>
        <v>345130</v>
      </c>
      <c r="M56" s="28">
        <f t="shared" si="35"/>
        <v>337324</v>
      </c>
      <c r="N56" s="28">
        <f t="shared" si="35"/>
        <v>364300.288</v>
      </c>
      <c r="O56" s="28">
        <f t="shared" si="35"/>
        <v>369030</v>
      </c>
      <c r="P56" s="28">
        <f t="shared" si="35"/>
        <v>392806</v>
      </c>
      <c r="Q56" s="28">
        <f t="shared" si="35"/>
        <v>391936</v>
      </c>
      <c r="R56" s="28">
        <f t="shared" si="35"/>
        <v>409868.8137590025</v>
      </c>
      <c r="S56" s="28">
        <f t="shared" si="35"/>
        <v>407191</v>
      </c>
      <c r="T56" s="28">
        <f t="shared" si="35"/>
        <v>425469</v>
      </c>
      <c r="U56" s="28">
        <f t="shared" si="35"/>
        <v>423064</v>
      </c>
      <c r="V56" s="28">
        <f t="shared" si="35"/>
        <v>431196</v>
      </c>
      <c r="W56" s="28">
        <f t="shared" si="35"/>
        <v>429759</v>
      </c>
      <c r="X56" s="28">
        <f t="shared" si="35"/>
        <v>448373</v>
      </c>
      <c r="Y56" s="28">
        <f>SUM(Y461)</f>
        <v>428623</v>
      </c>
      <c r="Z56" s="28">
        <f>SUM(Z461)</f>
        <v>457150</v>
      </c>
      <c r="AA56" s="28">
        <f>SUM(AA461)</f>
        <v>461026</v>
      </c>
      <c r="AB56" s="28">
        <f>SUM(AB461)</f>
        <v>512916</v>
      </c>
      <c r="AC56" s="16">
        <f t="shared" si="5"/>
        <v>55766</v>
      </c>
      <c r="AD56" s="31">
        <f t="shared" si="7"/>
        <v>0.12198621896532867</v>
      </c>
    </row>
    <row r="57" spans="1:30" ht="12" customHeight="1">
      <c r="A57" s="25">
        <v>600</v>
      </c>
      <c r="B57" s="26" t="s">
        <v>75</v>
      </c>
      <c r="C57" s="28">
        <f>SUM(C498)</f>
        <v>56980</v>
      </c>
      <c r="D57" s="28">
        <f>SUM(D498)</f>
        <v>59407</v>
      </c>
      <c r="E57" s="28">
        <f aca="true" t="shared" si="36" ref="E57:X57">SUM(E498)</f>
        <v>57999</v>
      </c>
      <c r="F57" s="28">
        <f t="shared" si="36"/>
        <v>64839</v>
      </c>
      <c r="G57" s="28">
        <f t="shared" si="36"/>
        <v>62335</v>
      </c>
      <c r="H57" s="28">
        <f t="shared" si="36"/>
        <v>64903</v>
      </c>
      <c r="I57" s="28">
        <f t="shared" si="36"/>
        <v>64780</v>
      </c>
      <c r="J57" s="28">
        <f t="shared" si="36"/>
        <v>115176</v>
      </c>
      <c r="K57" s="28">
        <f t="shared" si="36"/>
        <v>132075</v>
      </c>
      <c r="L57" s="28">
        <f t="shared" si="36"/>
        <v>127261</v>
      </c>
      <c r="M57" s="28">
        <f t="shared" si="36"/>
        <v>121593</v>
      </c>
      <c r="N57" s="28">
        <f t="shared" si="36"/>
        <v>127124</v>
      </c>
      <c r="O57" s="28">
        <f t="shared" si="36"/>
        <v>130904</v>
      </c>
      <c r="P57" s="28">
        <f t="shared" si="36"/>
        <v>131597</v>
      </c>
      <c r="Q57" s="28">
        <f t="shared" si="36"/>
        <v>130944</v>
      </c>
      <c r="R57" s="28">
        <f t="shared" si="36"/>
        <v>141657</v>
      </c>
      <c r="S57" s="28">
        <f t="shared" si="36"/>
        <v>141043</v>
      </c>
      <c r="T57" s="28">
        <f t="shared" si="36"/>
        <v>149281</v>
      </c>
      <c r="U57" s="28">
        <f t="shared" si="36"/>
        <v>148122</v>
      </c>
      <c r="V57" s="28">
        <f t="shared" si="36"/>
        <v>111770</v>
      </c>
      <c r="W57" s="28">
        <f t="shared" si="36"/>
        <v>102407</v>
      </c>
      <c r="X57" s="28">
        <f t="shared" si="36"/>
        <v>125970</v>
      </c>
      <c r="Y57" s="28">
        <f>SUM(Y498)</f>
        <v>104178</v>
      </c>
      <c r="Z57" s="28">
        <f>SUM(Z498)</f>
        <v>164487</v>
      </c>
      <c r="AA57" s="28">
        <f>SUM(AA498)</f>
        <v>164487</v>
      </c>
      <c r="AB57" s="28">
        <f>SUM(AB498)</f>
        <v>193868</v>
      </c>
      <c r="AC57" s="16">
        <f t="shared" si="5"/>
        <v>29381</v>
      </c>
      <c r="AD57" s="31">
        <f t="shared" si="7"/>
        <v>0.17862201876136108</v>
      </c>
    </row>
    <row r="58" spans="1:30" ht="12" customHeight="1">
      <c r="A58" s="25">
        <v>610</v>
      </c>
      <c r="B58" s="26" t="s">
        <v>76</v>
      </c>
      <c r="C58" s="28">
        <f>SUM(C504)</f>
        <v>18956</v>
      </c>
      <c r="D58" s="28">
        <f>SUM(D504)</f>
        <v>18592</v>
      </c>
      <c r="E58" s="28">
        <f aca="true" t="shared" si="37" ref="E58:X58">SUM(E504)</f>
        <v>17973</v>
      </c>
      <c r="F58" s="28">
        <f t="shared" si="37"/>
        <v>25700</v>
      </c>
      <c r="G58" s="28">
        <f t="shared" si="37"/>
        <v>17354</v>
      </c>
      <c r="H58" s="28">
        <f t="shared" si="37"/>
        <v>19300</v>
      </c>
      <c r="I58" s="28">
        <f t="shared" si="37"/>
        <v>18162</v>
      </c>
      <c r="J58" s="28">
        <f t="shared" si="37"/>
        <v>18800</v>
      </c>
      <c r="K58" s="28">
        <f t="shared" si="37"/>
        <v>16333</v>
      </c>
      <c r="L58" s="28">
        <f t="shared" si="37"/>
        <v>17500</v>
      </c>
      <c r="M58" s="28">
        <f t="shared" si="37"/>
        <v>17848</v>
      </c>
      <c r="N58" s="28">
        <f t="shared" si="37"/>
        <v>21480</v>
      </c>
      <c r="O58" s="28">
        <f t="shared" si="37"/>
        <v>19960</v>
      </c>
      <c r="P58" s="28">
        <f t="shared" si="37"/>
        <v>28630</v>
      </c>
      <c r="Q58" s="28">
        <f t="shared" si="37"/>
        <v>21514</v>
      </c>
      <c r="R58" s="28">
        <f t="shared" si="37"/>
        <v>25630</v>
      </c>
      <c r="S58" s="28">
        <f t="shared" si="37"/>
        <v>24967</v>
      </c>
      <c r="T58" s="28">
        <f t="shared" si="37"/>
        <v>27000</v>
      </c>
      <c r="U58" s="28">
        <f t="shared" si="37"/>
        <v>26981</v>
      </c>
      <c r="V58" s="28">
        <f t="shared" si="37"/>
        <v>25300</v>
      </c>
      <c r="W58" s="28">
        <f t="shared" si="37"/>
        <v>21977</v>
      </c>
      <c r="X58" s="28">
        <f t="shared" si="37"/>
        <v>25300</v>
      </c>
      <c r="Y58" s="28">
        <f>SUM(Y504)</f>
        <v>25995</v>
      </c>
      <c r="Z58" s="28">
        <f>SUM(Z504)</f>
        <v>29080</v>
      </c>
      <c r="AA58" s="28">
        <f>SUM(AA504)</f>
        <v>29080</v>
      </c>
      <c r="AB58" s="28">
        <f>SUM(AB504)</f>
        <v>29224</v>
      </c>
      <c r="AC58" s="16">
        <f t="shared" si="5"/>
        <v>144</v>
      </c>
      <c r="AD58" s="31">
        <f t="shared" si="7"/>
        <v>0.0049518569463548835</v>
      </c>
    </row>
    <row r="59" spans="1:30" ht="12" customHeight="1">
      <c r="A59" s="25">
        <v>615</v>
      </c>
      <c r="B59" s="26" t="s">
        <v>77</v>
      </c>
      <c r="C59" s="28">
        <f>SUM(C510)</f>
        <v>0</v>
      </c>
      <c r="D59" s="28">
        <f>SUM(D510)</f>
        <v>18791</v>
      </c>
      <c r="E59" s="28">
        <f aca="true" t="shared" si="38" ref="E59:X59">SUM(E510)</f>
        <v>20299</v>
      </c>
      <c r="F59" s="28">
        <f t="shared" si="38"/>
        <v>20716</v>
      </c>
      <c r="G59" s="28">
        <f t="shared" si="38"/>
        <v>17955</v>
      </c>
      <c r="H59" s="28">
        <f t="shared" si="38"/>
        <v>19651</v>
      </c>
      <c r="I59" s="28">
        <f t="shared" si="38"/>
        <v>19909</v>
      </c>
      <c r="J59" s="28">
        <f t="shared" si="38"/>
        <v>20600</v>
      </c>
      <c r="K59" s="28">
        <f t="shared" si="38"/>
        <v>17176</v>
      </c>
      <c r="L59" s="28">
        <f t="shared" si="38"/>
        <v>19650</v>
      </c>
      <c r="M59" s="28">
        <f t="shared" si="38"/>
        <v>18415</v>
      </c>
      <c r="N59" s="28">
        <f t="shared" si="38"/>
        <v>21920</v>
      </c>
      <c r="O59" s="28">
        <f t="shared" si="38"/>
        <v>24339</v>
      </c>
      <c r="P59" s="28">
        <f t="shared" si="38"/>
        <v>29650</v>
      </c>
      <c r="Q59" s="28">
        <f t="shared" si="38"/>
        <v>21878</v>
      </c>
      <c r="R59" s="28">
        <f t="shared" si="38"/>
        <v>29650</v>
      </c>
      <c r="S59" s="28">
        <f t="shared" si="38"/>
        <v>29580</v>
      </c>
      <c r="T59" s="28">
        <f t="shared" si="38"/>
        <v>32500</v>
      </c>
      <c r="U59" s="28">
        <f t="shared" si="38"/>
        <v>30083</v>
      </c>
      <c r="V59" s="28">
        <f t="shared" si="38"/>
        <v>27340</v>
      </c>
      <c r="W59" s="28">
        <f t="shared" si="38"/>
        <v>26228</v>
      </c>
      <c r="X59" s="28">
        <f t="shared" si="38"/>
        <v>25340</v>
      </c>
      <c r="Y59" s="28">
        <f>SUM(Y510)</f>
        <v>30374</v>
      </c>
      <c r="Z59" s="28">
        <f>SUM(Z510)</f>
        <v>29675</v>
      </c>
      <c r="AA59" s="28">
        <f>SUM(AA510)</f>
        <v>29675</v>
      </c>
      <c r="AB59" s="28">
        <f>SUM(AB510)</f>
        <v>29717</v>
      </c>
      <c r="AC59" s="16">
        <f t="shared" si="5"/>
        <v>42</v>
      </c>
      <c r="AD59" s="31">
        <f t="shared" si="7"/>
        <v>0.0014153327716933445</v>
      </c>
    </row>
    <row r="60" spans="1:30" ht="12" customHeight="1">
      <c r="A60" s="25">
        <v>620</v>
      </c>
      <c r="B60" s="26" t="s">
        <v>78</v>
      </c>
      <c r="C60" s="28">
        <f>SUM(C516)</f>
        <v>0</v>
      </c>
      <c r="D60" s="28">
        <f>SUM(D516)</f>
        <v>0</v>
      </c>
      <c r="E60" s="28">
        <f aca="true" t="shared" si="39" ref="E60:X60">SUM(E516)</f>
        <v>0</v>
      </c>
      <c r="F60" s="28">
        <f t="shared" si="39"/>
        <v>6400</v>
      </c>
      <c r="G60" s="28">
        <f t="shared" si="39"/>
        <v>-5733</v>
      </c>
      <c r="H60" s="28">
        <f t="shared" si="39"/>
        <v>11000</v>
      </c>
      <c r="I60" s="28">
        <f t="shared" si="39"/>
        <v>10857</v>
      </c>
      <c r="J60" s="28">
        <f t="shared" si="39"/>
        <v>10700</v>
      </c>
      <c r="K60" s="28">
        <f t="shared" si="39"/>
        <v>12787</v>
      </c>
      <c r="L60" s="28">
        <f t="shared" si="39"/>
        <v>10700</v>
      </c>
      <c r="M60" s="28">
        <f t="shared" si="39"/>
        <v>16036</v>
      </c>
      <c r="N60" s="28">
        <f t="shared" si="39"/>
        <v>16146</v>
      </c>
      <c r="O60" s="28">
        <f t="shared" si="39"/>
        <v>9980</v>
      </c>
      <c r="P60" s="28">
        <f t="shared" si="39"/>
        <v>16146</v>
      </c>
      <c r="Q60" s="28">
        <f t="shared" si="39"/>
        <v>12356</v>
      </c>
      <c r="R60" s="28">
        <f t="shared" si="39"/>
        <v>16146</v>
      </c>
      <c r="S60" s="28">
        <f t="shared" si="39"/>
        <v>15324</v>
      </c>
      <c r="T60" s="28">
        <f t="shared" si="39"/>
        <v>17100</v>
      </c>
      <c r="U60" s="28">
        <f t="shared" si="39"/>
        <v>15417</v>
      </c>
      <c r="V60" s="28">
        <f t="shared" si="39"/>
        <v>13570</v>
      </c>
      <c r="W60" s="28">
        <f t="shared" si="39"/>
        <v>10075</v>
      </c>
      <c r="X60" s="28">
        <f t="shared" si="39"/>
        <v>15775</v>
      </c>
      <c r="Y60" s="28">
        <f>SUM(Y516)</f>
        <v>17002</v>
      </c>
      <c r="Z60" s="28">
        <f>SUM(Z516)</f>
        <v>23317</v>
      </c>
      <c r="AA60" s="28">
        <f>SUM(AA516)</f>
        <v>23317</v>
      </c>
      <c r="AB60" s="28">
        <f>SUM(AB516)</f>
        <v>23467</v>
      </c>
      <c r="AC60" s="16">
        <f t="shared" si="5"/>
        <v>150</v>
      </c>
      <c r="AD60" s="31">
        <f t="shared" si="7"/>
        <v>0.006433074580777973</v>
      </c>
    </row>
    <row r="61" spans="1:30" ht="12" customHeight="1">
      <c r="A61" s="25">
        <v>630</v>
      </c>
      <c r="B61" s="26" t="s">
        <v>79</v>
      </c>
      <c r="C61" s="28">
        <f>SUM(C523)</f>
        <v>10500</v>
      </c>
      <c r="D61" s="28">
        <f>SUM(D523)</f>
        <v>9600</v>
      </c>
      <c r="E61" s="28">
        <f aca="true" t="shared" si="40" ref="E61:X61">SUM(E523)</f>
        <v>9600</v>
      </c>
      <c r="F61" s="28">
        <f t="shared" si="40"/>
        <v>4500</v>
      </c>
      <c r="G61" s="28">
        <f t="shared" si="40"/>
        <v>2605</v>
      </c>
      <c r="H61" s="28">
        <f t="shared" si="40"/>
        <v>36300</v>
      </c>
      <c r="I61" s="28">
        <f t="shared" si="40"/>
        <v>24553</v>
      </c>
      <c r="J61" s="28">
        <f t="shared" si="40"/>
        <v>24300</v>
      </c>
      <c r="K61" s="28">
        <f t="shared" si="40"/>
        <v>22843</v>
      </c>
      <c r="L61" s="28">
        <f t="shared" si="40"/>
        <v>29000</v>
      </c>
      <c r="M61" s="28">
        <f t="shared" si="40"/>
        <v>27008</v>
      </c>
      <c r="N61" s="28">
        <f t="shared" si="40"/>
        <v>33000</v>
      </c>
      <c r="O61" s="28">
        <f t="shared" si="40"/>
        <v>35054</v>
      </c>
      <c r="P61" s="28">
        <f t="shared" si="40"/>
        <v>46550</v>
      </c>
      <c r="Q61" s="28">
        <f t="shared" si="40"/>
        <v>33308</v>
      </c>
      <c r="R61" s="28">
        <f t="shared" si="40"/>
        <v>39050</v>
      </c>
      <c r="S61" s="28">
        <f t="shared" si="40"/>
        <v>39032</v>
      </c>
      <c r="T61" s="28">
        <f t="shared" si="40"/>
        <v>40500</v>
      </c>
      <c r="U61" s="28">
        <f t="shared" si="40"/>
        <v>40287</v>
      </c>
      <c r="V61" s="28">
        <f t="shared" si="40"/>
        <v>42550</v>
      </c>
      <c r="W61" s="28">
        <f t="shared" si="40"/>
        <v>32684</v>
      </c>
      <c r="X61" s="28">
        <f t="shared" si="40"/>
        <v>64526</v>
      </c>
      <c r="Y61" s="28">
        <f>SUM(Y523)</f>
        <v>58121</v>
      </c>
      <c r="Z61" s="28">
        <f>SUM(Z523)</f>
        <v>64773</v>
      </c>
      <c r="AA61" s="28">
        <f>SUM(AA523)</f>
        <v>64773</v>
      </c>
      <c r="AB61" s="28">
        <f>SUM(AB523)</f>
        <v>65765</v>
      </c>
      <c r="AC61" s="16">
        <f t="shared" si="5"/>
        <v>992</v>
      </c>
      <c r="AD61" s="31">
        <f t="shared" si="7"/>
        <v>0.015315023234989887</v>
      </c>
    </row>
    <row r="62" spans="1:30" ht="12" customHeight="1">
      <c r="A62" s="25">
        <v>635</v>
      </c>
      <c r="B62" s="26" t="s">
        <v>80</v>
      </c>
      <c r="C62" s="28">
        <f>SUM(C529)</f>
        <v>2827</v>
      </c>
      <c r="D62" s="28">
        <f>SUM(D529)</f>
        <v>3050</v>
      </c>
      <c r="E62" s="28">
        <f aca="true" t="shared" si="41" ref="E62:X62">SUM(E529)</f>
        <v>1968</v>
      </c>
      <c r="F62" s="28">
        <f t="shared" si="41"/>
        <v>3300</v>
      </c>
      <c r="G62" s="28">
        <f t="shared" si="41"/>
        <v>2621</v>
      </c>
      <c r="H62" s="28">
        <f t="shared" si="41"/>
        <v>3300</v>
      </c>
      <c r="I62" s="28">
        <f t="shared" si="41"/>
        <v>3162</v>
      </c>
      <c r="J62" s="28">
        <f t="shared" si="41"/>
        <v>3400</v>
      </c>
      <c r="K62" s="28">
        <f t="shared" si="41"/>
        <v>3290</v>
      </c>
      <c r="L62" s="28">
        <f t="shared" si="41"/>
        <v>3300</v>
      </c>
      <c r="M62" s="28">
        <f t="shared" si="41"/>
        <v>4178</v>
      </c>
      <c r="N62" s="28">
        <f t="shared" si="41"/>
        <v>4004</v>
      </c>
      <c r="O62" s="28">
        <f t="shared" si="41"/>
        <v>3674</v>
      </c>
      <c r="P62" s="28">
        <f t="shared" si="41"/>
        <v>5422</v>
      </c>
      <c r="Q62" s="28">
        <f t="shared" si="41"/>
        <v>4632</v>
      </c>
      <c r="R62" s="28">
        <f t="shared" si="41"/>
        <v>5422</v>
      </c>
      <c r="S62" s="28">
        <f t="shared" si="41"/>
        <v>6203</v>
      </c>
      <c r="T62" s="28">
        <f t="shared" si="41"/>
        <v>6000</v>
      </c>
      <c r="U62" s="28">
        <f t="shared" si="41"/>
        <v>5485</v>
      </c>
      <c r="V62" s="28">
        <f t="shared" si="41"/>
        <v>5680</v>
      </c>
      <c r="W62" s="28">
        <f t="shared" si="41"/>
        <v>4764</v>
      </c>
      <c r="X62" s="28">
        <f t="shared" si="41"/>
        <v>6730</v>
      </c>
      <c r="Y62" s="28">
        <f>SUM(Y529)</f>
        <v>5394</v>
      </c>
      <c r="Z62" s="28">
        <f>SUM(Z529)</f>
        <v>7880</v>
      </c>
      <c r="AA62" s="28">
        <f>SUM(AA529)</f>
        <v>7880</v>
      </c>
      <c r="AB62" s="28">
        <f>SUM(AB529)</f>
        <v>7920</v>
      </c>
      <c r="AC62" s="16">
        <f t="shared" si="5"/>
        <v>40</v>
      </c>
      <c r="AD62" s="31">
        <f t="shared" si="7"/>
        <v>0.005076142131979695</v>
      </c>
    </row>
    <row r="63" spans="2:30" ht="12" customHeight="1">
      <c r="B63" s="26" t="s">
        <v>81</v>
      </c>
      <c r="C63" s="28">
        <f>SUM(C57:C62)</f>
        <v>89263</v>
      </c>
      <c r="D63" s="28">
        <f>SUM(D57:D62)</f>
        <v>109440</v>
      </c>
      <c r="E63" s="28">
        <f aca="true" t="shared" si="42" ref="E63:Z63">SUM(E57:E62)</f>
        <v>107839</v>
      </c>
      <c r="F63" s="28">
        <f t="shared" si="42"/>
        <v>125455</v>
      </c>
      <c r="G63" s="28">
        <f t="shared" si="42"/>
        <v>97137</v>
      </c>
      <c r="H63" s="28">
        <f t="shared" si="42"/>
        <v>154454</v>
      </c>
      <c r="I63" s="28">
        <f t="shared" si="42"/>
        <v>141423</v>
      </c>
      <c r="J63" s="28">
        <f t="shared" si="42"/>
        <v>192976</v>
      </c>
      <c r="K63" s="28">
        <f t="shared" si="42"/>
        <v>204504</v>
      </c>
      <c r="L63" s="28">
        <f t="shared" si="42"/>
        <v>207411</v>
      </c>
      <c r="M63" s="28">
        <f t="shared" si="42"/>
        <v>205078</v>
      </c>
      <c r="N63" s="28">
        <f t="shared" si="42"/>
        <v>223674</v>
      </c>
      <c r="O63" s="28">
        <f t="shared" si="42"/>
        <v>223911</v>
      </c>
      <c r="P63" s="28">
        <f t="shared" si="42"/>
        <v>257995</v>
      </c>
      <c r="Q63" s="28">
        <f t="shared" si="42"/>
        <v>224632</v>
      </c>
      <c r="R63" s="28">
        <f t="shared" si="42"/>
        <v>257555</v>
      </c>
      <c r="S63" s="28">
        <f t="shared" si="42"/>
        <v>256149</v>
      </c>
      <c r="T63" s="28">
        <f t="shared" si="42"/>
        <v>272381</v>
      </c>
      <c r="U63" s="28">
        <f t="shared" si="42"/>
        <v>266375</v>
      </c>
      <c r="V63" s="28">
        <f t="shared" si="42"/>
        <v>226210</v>
      </c>
      <c r="W63" s="28">
        <f t="shared" si="42"/>
        <v>198135</v>
      </c>
      <c r="X63" s="28">
        <f t="shared" si="42"/>
        <v>263641</v>
      </c>
      <c r="Y63" s="28">
        <f t="shared" si="42"/>
        <v>241064</v>
      </c>
      <c r="Z63" s="28">
        <f t="shared" si="42"/>
        <v>319212</v>
      </c>
      <c r="AA63" s="28">
        <f>SUM(AA57:AA62)</f>
        <v>319212</v>
      </c>
      <c r="AB63" s="28">
        <f>SUM(AB57:AB62)</f>
        <v>349961</v>
      </c>
      <c r="AC63" s="16">
        <f t="shared" si="5"/>
        <v>30749</v>
      </c>
      <c r="AD63" s="31">
        <f t="shared" si="7"/>
        <v>0.09632783228700675</v>
      </c>
    </row>
    <row r="64" spans="1:30" ht="12" customHeight="1">
      <c r="A64" s="25">
        <v>640</v>
      </c>
      <c r="B64" s="26" t="s">
        <v>82</v>
      </c>
      <c r="C64" s="28">
        <f>SUM(C549)</f>
        <v>23976</v>
      </c>
      <c r="D64" s="28">
        <f>SUM(D549)</f>
        <v>22643</v>
      </c>
      <c r="E64" s="28">
        <f aca="true" t="shared" si="43" ref="E64:X64">SUM(E549)</f>
        <v>24618</v>
      </c>
      <c r="F64" s="28">
        <f t="shared" si="43"/>
        <v>29395.427499999998</v>
      </c>
      <c r="G64" s="28">
        <f t="shared" si="43"/>
        <v>27060</v>
      </c>
      <c r="H64" s="28">
        <f t="shared" si="43"/>
        <v>35097</v>
      </c>
      <c r="I64" s="28">
        <f t="shared" si="43"/>
        <v>34626</v>
      </c>
      <c r="J64" s="28">
        <f t="shared" si="43"/>
        <v>38186.845</v>
      </c>
      <c r="K64" s="28">
        <f t="shared" si="43"/>
        <v>36162</v>
      </c>
      <c r="L64" s="28">
        <f t="shared" si="43"/>
        <v>40213</v>
      </c>
      <c r="M64" s="28">
        <f t="shared" si="43"/>
        <v>27483</v>
      </c>
      <c r="N64" s="28">
        <f t="shared" si="43"/>
        <v>49356.4645</v>
      </c>
      <c r="O64" s="28">
        <f t="shared" si="43"/>
        <v>43727</v>
      </c>
      <c r="P64" s="28">
        <f t="shared" si="43"/>
        <v>51926.698000000004</v>
      </c>
      <c r="Q64" s="28">
        <f t="shared" si="43"/>
        <v>59652</v>
      </c>
      <c r="R64" s="28">
        <f t="shared" si="43"/>
        <v>55109.519499999995</v>
      </c>
      <c r="S64" s="28">
        <f t="shared" si="43"/>
        <v>54858</v>
      </c>
      <c r="T64" s="28">
        <f t="shared" si="43"/>
        <v>58926.369999999995</v>
      </c>
      <c r="U64" s="28">
        <f t="shared" si="43"/>
        <v>56772</v>
      </c>
      <c r="V64" s="28">
        <f t="shared" si="43"/>
        <v>56035.9965</v>
      </c>
      <c r="W64" s="28">
        <f t="shared" si="43"/>
        <v>54345</v>
      </c>
      <c r="X64" s="28">
        <f t="shared" si="43"/>
        <v>60630.9965</v>
      </c>
      <c r="Y64" s="28">
        <f>SUM(Y549)</f>
        <v>58500</v>
      </c>
      <c r="Z64" s="28">
        <f>SUM(Z549)</f>
        <v>81649.305</v>
      </c>
      <c r="AA64" s="28">
        <f>SUM(AA549)</f>
        <v>81583.305</v>
      </c>
      <c r="AB64" s="28">
        <f>SUM(AB549)</f>
        <v>82371.13500000001</v>
      </c>
      <c r="AC64" s="16">
        <f t="shared" si="5"/>
        <v>721.8300000000163</v>
      </c>
      <c r="AD64" s="31">
        <f t="shared" si="7"/>
        <v>0.008840614136274844</v>
      </c>
    </row>
    <row r="65" spans="1:30" ht="12" customHeight="1">
      <c r="A65" s="25">
        <v>641</v>
      </c>
      <c r="B65" s="26" t="s">
        <v>83</v>
      </c>
      <c r="C65" s="28">
        <f>SUM(C569)</f>
        <v>71214</v>
      </c>
      <c r="D65" s="28">
        <f>SUM(D569)</f>
        <v>74761</v>
      </c>
      <c r="E65" s="28">
        <f aca="true" t="shared" si="44" ref="E65:X65">SUM(E569)</f>
        <v>77046</v>
      </c>
      <c r="F65" s="28">
        <f t="shared" si="44"/>
        <v>76964.8575</v>
      </c>
      <c r="G65" s="28">
        <f t="shared" si="44"/>
        <v>75543</v>
      </c>
      <c r="H65" s="28">
        <f t="shared" si="44"/>
        <v>85504</v>
      </c>
      <c r="I65" s="28">
        <f t="shared" si="44"/>
        <v>84259</v>
      </c>
      <c r="J65" s="28">
        <f t="shared" si="44"/>
        <v>92961.35250000001</v>
      </c>
      <c r="K65" s="28">
        <f t="shared" si="44"/>
        <v>95643</v>
      </c>
      <c r="L65" s="28">
        <f t="shared" si="44"/>
        <v>99880</v>
      </c>
      <c r="M65" s="28">
        <f t="shared" si="44"/>
        <v>87406</v>
      </c>
      <c r="N65" s="28">
        <f t="shared" si="44"/>
        <v>105090.7485</v>
      </c>
      <c r="O65" s="28">
        <f t="shared" si="44"/>
        <v>109649</v>
      </c>
      <c r="P65" s="28">
        <f t="shared" si="44"/>
        <v>112106.374</v>
      </c>
      <c r="Q65" s="28">
        <f t="shared" si="44"/>
        <v>112568</v>
      </c>
      <c r="R65" s="28">
        <f t="shared" si="44"/>
        <v>139765.7665</v>
      </c>
      <c r="S65" s="28">
        <f t="shared" si="44"/>
        <v>138894</v>
      </c>
      <c r="T65" s="28">
        <f t="shared" si="44"/>
        <v>146996.7235</v>
      </c>
      <c r="U65" s="28">
        <f t="shared" si="44"/>
        <v>139224</v>
      </c>
      <c r="V65" s="28">
        <f t="shared" si="44"/>
        <v>141178.865</v>
      </c>
      <c r="W65" s="28">
        <f t="shared" si="44"/>
        <v>140833</v>
      </c>
      <c r="X65" s="28">
        <f t="shared" si="44"/>
        <v>143423.865</v>
      </c>
      <c r="Y65" s="28">
        <f>SUM(Y569)</f>
        <v>134945</v>
      </c>
      <c r="Z65" s="28">
        <f>SUM(Z569)</f>
        <v>145481.644</v>
      </c>
      <c r="AA65" s="28">
        <f>SUM(AA569)</f>
        <v>145250.1965</v>
      </c>
      <c r="AB65" s="28">
        <f>SUM(AB569)</f>
        <v>150988.648</v>
      </c>
      <c r="AC65" s="16">
        <f t="shared" si="5"/>
        <v>5507.003999999986</v>
      </c>
      <c r="AD65" s="31">
        <f t="shared" si="7"/>
        <v>0.03785360027963381</v>
      </c>
    </row>
    <row r="66" spans="1:30" ht="12" customHeight="1">
      <c r="A66" s="25">
        <v>645</v>
      </c>
      <c r="B66" s="26" t="s">
        <v>84</v>
      </c>
      <c r="C66" s="28">
        <f>SUM(C597)</f>
        <v>88916</v>
      </c>
      <c r="D66" s="28">
        <f>SUM(D597)</f>
        <v>91230</v>
      </c>
      <c r="E66" s="28">
        <f aca="true" t="shared" si="45" ref="E66:X66">SUM(E597)</f>
        <v>89900</v>
      </c>
      <c r="F66" s="28">
        <f t="shared" si="45"/>
        <v>94503</v>
      </c>
      <c r="G66" s="28">
        <f t="shared" si="45"/>
        <v>93792</v>
      </c>
      <c r="H66" s="28">
        <f t="shared" si="45"/>
        <v>96559</v>
      </c>
      <c r="I66" s="28">
        <f t="shared" si="45"/>
        <v>94386</v>
      </c>
      <c r="J66" s="28">
        <f t="shared" si="45"/>
        <v>103319.924</v>
      </c>
      <c r="K66" s="28">
        <f t="shared" si="45"/>
        <v>94792</v>
      </c>
      <c r="L66" s="28">
        <f t="shared" si="45"/>
        <v>107998</v>
      </c>
      <c r="M66" s="28">
        <f t="shared" si="45"/>
        <v>99653</v>
      </c>
      <c r="N66" s="28">
        <f t="shared" si="45"/>
        <v>115914.6915</v>
      </c>
      <c r="O66" s="28">
        <f t="shared" si="45"/>
        <v>113867</v>
      </c>
      <c r="P66" s="28">
        <f t="shared" si="45"/>
        <v>123137</v>
      </c>
      <c r="Q66" s="28">
        <f t="shared" si="45"/>
        <v>119173</v>
      </c>
      <c r="R66" s="28">
        <f t="shared" si="45"/>
        <v>146308.45549999998</v>
      </c>
      <c r="S66" s="28">
        <f t="shared" si="45"/>
        <v>132475</v>
      </c>
      <c r="T66" s="28">
        <f t="shared" si="45"/>
        <v>162729.1345</v>
      </c>
      <c r="U66" s="28">
        <f t="shared" si="45"/>
        <v>152155</v>
      </c>
      <c r="V66" s="28">
        <f t="shared" si="45"/>
        <v>158272.657</v>
      </c>
      <c r="W66" s="28">
        <f t="shared" si="45"/>
        <v>157817</v>
      </c>
      <c r="X66" s="28">
        <f t="shared" si="45"/>
        <v>160807.657</v>
      </c>
      <c r="Y66" s="28">
        <f>SUM(Y597)</f>
        <v>142390</v>
      </c>
      <c r="Z66" s="28">
        <f>SUM(Z597)</f>
        <v>244015.25400000002</v>
      </c>
      <c r="AA66" s="28">
        <f>SUM(AA597)</f>
        <v>223367.25400000002</v>
      </c>
      <c r="AB66" s="28">
        <f>SUM(AB597)</f>
        <v>250316.62900000002</v>
      </c>
      <c r="AC66" s="16">
        <f t="shared" si="5"/>
        <v>6301.375</v>
      </c>
      <c r="AD66" s="31">
        <f t="shared" si="7"/>
        <v>0.025823692972899142</v>
      </c>
    </row>
    <row r="67" spans="1:30" ht="12" customHeight="1">
      <c r="A67" s="3"/>
      <c r="B67" s="3" t="s">
        <v>41</v>
      </c>
      <c r="C67" s="3" t="s">
        <v>1</v>
      </c>
      <c r="D67" s="6" t="s">
        <v>2</v>
      </c>
      <c r="E67" s="6" t="s">
        <v>1</v>
      </c>
      <c r="F67" s="6" t="s">
        <v>2</v>
      </c>
      <c r="G67" s="6" t="s">
        <v>1</v>
      </c>
      <c r="H67" s="6" t="s">
        <v>2</v>
      </c>
      <c r="I67" s="6" t="s">
        <v>1</v>
      </c>
      <c r="J67" s="6" t="s">
        <v>2</v>
      </c>
      <c r="K67" s="6" t="s">
        <v>1</v>
      </c>
      <c r="L67" s="6" t="s">
        <v>2</v>
      </c>
      <c r="M67" s="6" t="s">
        <v>1</v>
      </c>
      <c r="N67" s="6" t="s">
        <v>2</v>
      </c>
      <c r="O67" s="6" t="s">
        <v>1</v>
      </c>
      <c r="P67" s="6" t="s">
        <v>2</v>
      </c>
      <c r="Q67" s="6" t="s">
        <v>42</v>
      </c>
      <c r="R67" s="6" t="s">
        <v>2</v>
      </c>
      <c r="S67" s="6" t="s">
        <v>1</v>
      </c>
      <c r="T67" s="6" t="s">
        <v>2</v>
      </c>
      <c r="U67" s="6" t="s">
        <v>42</v>
      </c>
      <c r="V67" s="6" t="s">
        <v>2</v>
      </c>
      <c r="W67" s="6" t="s">
        <v>1</v>
      </c>
      <c r="X67" s="6" t="s">
        <v>2</v>
      </c>
      <c r="Y67" s="6" t="s">
        <v>1</v>
      </c>
      <c r="Z67" s="6" t="s">
        <v>2</v>
      </c>
      <c r="AA67" s="6" t="s">
        <v>43</v>
      </c>
      <c r="AB67" s="6" t="s">
        <v>2</v>
      </c>
      <c r="AC67" s="6" t="s">
        <v>3</v>
      </c>
      <c r="AD67" s="7" t="s">
        <v>4</v>
      </c>
    </row>
    <row r="68" spans="1:30" ht="12" customHeight="1">
      <c r="A68" s="3"/>
      <c r="B68" s="30"/>
      <c r="C68" s="3" t="s">
        <v>5</v>
      </c>
      <c r="D68" s="6" t="s">
        <v>6</v>
      </c>
      <c r="E68" s="6" t="s">
        <v>6</v>
      </c>
      <c r="F68" s="6" t="s">
        <v>7</v>
      </c>
      <c r="G68" s="6" t="s">
        <v>7</v>
      </c>
      <c r="H68" s="6" t="s">
        <v>8</v>
      </c>
      <c r="I68" s="6" t="s">
        <v>8</v>
      </c>
      <c r="J68" s="6" t="s">
        <v>9</v>
      </c>
      <c r="K68" s="6" t="s">
        <v>9</v>
      </c>
      <c r="L68" s="6" t="s">
        <v>10</v>
      </c>
      <c r="M68" s="6" t="s">
        <v>10</v>
      </c>
      <c r="N68" s="6" t="s">
        <v>44</v>
      </c>
      <c r="O68" s="6" t="s">
        <v>11</v>
      </c>
      <c r="P68" s="6" t="s">
        <v>45</v>
      </c>
      <c r="Q68" s="6" t="s">
        <v>45</v>
      </c>
      <c r="R68" s="6" t="s">
        <v>46</v>
      </c>
      <c r="S68" s="6" t="s">
        <v>13</v>
      </c>
      <c r="T68" s="6" t="s">
        <v>14</v>
      </c>
      <c r="U68" s="6" t="s">
        <v>14</v>
      </c>
      <c r="V68" s="6" t="s">
        <v>15</v>
      </c>
      <c r="W68" s="6" t="s">
        <v>15</v>
      </c>
      <c r="X68" s="6" t="s">
        <v>16</v>
      </c>
      <c r="Y68" s="6" t="s">
        <v>16</v>
      </c>
      <c r="Z68" s="6" t="s">
        <v>17</v>
      </c>
      <c r="AA68" s="6" t="s">
        <v>17</v>
      </c>
      <c r="AB68" s="6" t="s">
        <v>402</v>
      </c>
      <c r="AC68" s="6" t="s">
        <v>400</v>
      </c>
      <c r="AD68" s="7" t="s">
        <v>400</v>
      </c>
    </row>
    <row r="69" spans="1:30" ht="12" customHeight="1">
      <c r="A69" s="25">
        <v>656</v>
      </c>
      <c r="B69" s="26" t="s">
        <v>86</v>
      </c>
      <c r="C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>
        <f>SUM(Z69-X69)</f>
        <v>0</v>
      </c>
      <c r="AD69" s="31" t="s">
        <v>406</v>
      </c>
    </row>
    <row r="70" spans="1:30" ht="12" customHeight="1">
      <c r="A70" s="25">
        <v>660</v>
      </c>
      <c r="B70" s="26" t="s">
        <v>87</v>
      </c>
      <c r="C70" s="28">
        <f>SUM(C608)</f>
        <v>29629</v>
      </c>
      <c r="D70" s="28">
        <f>SUM(D608)</f>
        <v>17655</v>
      </c>
      <c r="E70" s="28">
        <f aca="true" t="shared" si="46" ref="E70:X70">SUM(E608)</f>
        <v>17223</v>
      </c>
      <c r="F70" s="28">
        <f t="shared" si="46"/>
        <v>17730.682</v>
      </c>
      <c r="G70" s="28">
        <f t="shared" si="46"/>
        <v>17581</v>
      </c>
      <c r="H70" s="28">
        <f t="shared" si="46"/>
        <v>17808</v>
      </c>
      <c r="I70" s="28">
        <f t="shared" si="46"/>
        <v>17093</v>
      </c>
      <c r="J70" s="28">
        <f t="shared" si="46"/>
        <v>15887.851</v>
      </c>
      <c r="K70" s="28">
        <f t="shared" si="46"/>
        <v>15856</v>
      </c>
      <c r="L70" s="28">
        <f t="shared" si="46"/>
        <v>15998</v>
      </c>
      <c r="M70" s="28">
        <f t="shared" si="46"/>
        <v>16302</v>
      </c>
      <c r="N70" s="28">
        <f t="shared" si="46"/>
        <v>18064</v>
      </c>
      <c r="O70" s="28">
        <f t="shared" si="46"/>
        <v>13168</v>
      </c>
      <c r="P70" s="28">
        <f t="shared" si="46"/>
        <v>19151</v>
      </c>
      <c r="Q70" s="28">
        <f t="shared" si="46"/>
        <v>17946</v>
      </c>
      <c r="R70" s="28">
        <f t="shared" si="46"/>
        <v>19272</v>
      </c>
      <c r="S70" s="28">
        <f t="shared" si="46"/>
        <v>34246</v>
      </c>
      <c r="T70" s="28">
        <f t="shared" si="46"/>
        <v>19397</v>
      </c>
      <c r="U70" s="28">
        <f t="shared" si="46"/>
        <v>17293</v>
      </c>
      <c r="V70" s="28">
        <f t="shared" si="46"/>
        <v>19386</v>
      </c>
      <c r="W70" s="28">
        <f t="shared" si="46"/>
        <v>18762</v>
      </c>
      <c r="X70" s="28">
        <f t="shared" si="46"/>
        <v>19386</v>
      </c>
      <c r="Y70" s="28">
        <f>SUM(Y608)</f>
        <v>19690</v>
      </c>
      <c r="Z70" s="28">
        <f>SUM(Z608)</f>
        <v>21942.75</v>
      </c>
      <c r="AA70" s="28">
        <f>SUM(AA608)</f>
        <v>21942.75</v>
      </c>
      <c r="AB70" s="28">
        <f>SUM(AB608)</f>
        <v>22061.165</v>
      </c>
      <c r="AC70" s="16">
        <f>SUM(AB70-Z70)</f>
        <v>118.41500000000087</v>
      </c>
      <c r="AD70" s="31">
        <f>SUM(AC70/Z70)</f>
        <v>0.0053965432773923445</v>
      </c>
    </row>
    <row r="71" spans="1:30" s="33" customFormat="1" ht="12" customHeight="1">
      <c r="A71" s="32"/>
      <c r="B71" s="26" t="s">
        <v>88</v>
      </c>
      <c r="C71" s="28">
        <f aca="true" t="shared" si="47" ref="C71:Z71">SUM(C64:C70)</f>
        <v>213735</v>
      </c>
      <c r="D71" s="28">
        <f t="shared" si="47"/>
        <v>206289</v>
      </c>
      <c r="E71" s="28">
        <f t="shared" si="47"/>
        <v>208787</v>
      </c>
      <c r="F71" s="28">
        <f t="shared" si="47"/>
        <v>218593.967</v>
      </c>
      <c r="G71" s="28">
        <f t="shared" si="47"/>
        <v>213976</v>
      </c>
      <c r="H71" s="28">
        <f t="shared" si="47"/>
        <v>234968</v>
      </c>
      <c r="I71" s="28">
        <f t="shared" si="47"/>
        <v>230364</v>
      </c>
      <c r="J71" s="28">
        <f t="shared" si="47"/>
        <v>250355.9725</v>
      </c>
      <c r="K71" s="28">
        <f t="shared" si="47"/>
        <v>242453</v>
      </c>
      <c r="L71" s="28">
        <f t="shared" si="47"/>
        <v>264089</v>
      </c>
      <c r="M71" s="28">
        <f t="shared" si="47"/>
        <v>230844</v>
      </c>
      <c r="N71" s="28">
        <f t="shared" si="47"/>
        <v>288425.9045</v>
      </c>
      <c r="O71" s="28">
        <f t="shared" si="47"/>
        <v>280411</v>
      </c>
      <c r="P71" s="28">
        <f t="shared" si="47"/>
        <v>306321.072</v>
      </c>
      <c r="Q71" s="28">
        <f t="shared" si="47"/>
        <v>309339</v>
      </c>
      <c r="R71" s="28">
        <f t="shared" si="47"/>
        <v>360455.7415</v>
      </c>
      <c r="S71" s="28">
        <f t="shared" si="47"/>
        <v>360473</v>
      </c>
      <c r="T71" s="28">
        <f t="shared" si="47"/>
        <v>388049.228</v>
      </c>
      <c r="U71" s="28">
        <f t="shared" si="47"/>
        <v>365444</v>
      </c>
      <c r="V71" s="28">
        <f t="shared" si="47"/>
        <v>374873.5185</v>
      </c>
      <c r="W71" s="28">
        <f t="shared" si="47"/>
        <v>371757</v>
      </c>
      <c r="X71" s="28">
        <f t="shared" si="47"/>
        <v>384248.5185</v>
      </c>
      <c r="Y71" s="28">
        <f t="shared" si="47"/>
        <v>355525</v>
      </c>
      <c r="Z71" s="28">
        <f t="shared" si="47"/>
        <v>493088.953</v>
      </c>
      <c r="AA71" s="28">
        <f>SUM(AA64:AA70)</f>
        <v>472143.50549999997</v>
      </c>
      <c r="AB71" s="28">
        <f>SUM(AB64:AB70)</f>
        <v>505737.577</v>
      </c>
      <c r="AC71" s="16">
        <f>SUM(AB71-Z71)</f>
        <v>12648.62400000001</v>
      </c>
      <c r="AD71" s="31">
        <f>SUM(AC71/Z71)</f>
        <v>0.02565180972529314</v>
      </c>
    </row>
    <row r="72" spans="1:30" ht="12" customHeight="1">
      <c r="A72" s="32">
        <v>715</v>
      </c>
      <c r="B72" s="26" t="s">
        <v>89</v>
      </c>
      <c r="C72" s="28">
        <f>SUM(C616)</f>
        <v>819521</v>
      </c>
      <c r="D72" s="28">
        <f>SUM(D616)</f>
        <v>716035</v>
      </c>
      <c r="E72" s="28">
        <f aca="true" t="shared" si="48" ref="E72:K72">SUM(E616)</f>
        <v>510070</v>
      </c>
      <c r="F72" s="28">
        <f t="shared" si="48"/>
        <v>524000</v>
      </c>
      <c r="G72" s="28">
        <f t="shared" si="48"/>
        <v>612201</v>
      </c>
      <c r="H72" s="28">
        <f t="shared" si="48"/>
        <v>524500</v>
      </c>
      <c r="I72" s="28">
        <f t="shared" si="48"/>
        <v>373708</v>
      </c>
      <c r="J72" s="28">
        <f t="shared" si="48"/>
        <v>509000</v>
      </c>
      <c r="K72" s="28">
        <f t="shared" si="48"/>
        <v>746520</v>
      </c>
      <c r="L72" s="28">
        <v>551073</v>
      </c>
      <c r="M72" s="28">
        <v>551073</v>
      </c>
      <c r="N72" s="28">
        <v>646672</v>
      </c>
      <c r="O72" s="28">
        <v>551073</v>
      </c>
      <c r="P72" s="28">
        <v>639000</v>
      </c>
      <c r="Q72" s="28">
        <v>639000</v>
      </c>
      <c r="R72" s="28">
        <v>560700</v>
      </c>
      <c r="S72" s="28">
        <v>560700</v>
      </c>
      <c r="T72" s="28">
        <v>497500</v>
      </c>
      <c r="U72" s="28">
        <v>497500</v>
      </c>
      <c r="V72" s="28">
        <v>400000</v>
      </c>
      <c r="W72" s="28">
        <v>532861</v>
      </c>
      <c r="X72" s="28">
        <v>466178</v>
      </c>
      <c r="Y72" s="28">
        <v>466178</v>
      </c>
      <c r="Z72" s="28">
        <v>566000</v>
      </c>
      <c r="AA72" s="28">
        <v>566000</v>
      </c>
      <c r="AB72" s="28">
        <v>700000</v>
      </c>
      <c r="AC72" s="16">
        <f>SUM(AB72-Z72)</f>
        <v>134000</v>
      </c>
      <c r="AD72" s="31">
        <f>SUM(AC72/Z72)</f>
        <v>0.23674911660777384</v>
      </c>
    </row>
    <row r="73" spans="1:30" s="33" customFormat="1" ht="12" customHeight="1">
      <c r="A73" s="5"/>
      <c r="B73" s="5" t="s">
        <v>90</v>
      </c>
      <c r="C73" s="4">
        <f aca="true" t="shared" si="49" ref="C73:AB73">SUM(C36+C42+C51+C54+C55+C56+C63+C71+C72)</f>
        <v>5589131</v>
      </c>
      <c r="D73" s="4">
        <f t="shared" si="49"/>
        <v>6310896.973</v>
      </c>
      <c r="E73" s="4">
        <f t="shared" si="49"/>
        <v>6221014</v>
      </c>
      <c r="F73" s="4">
        <f t="shared" si="49"/>
        <v>6467736.216</v>
      </c>
      <c r="G73" s="4">
        <f t="shared" si="49"/>
        <v>6380658</v>
      </c>
      <c r="H73" s="4">
        <f t="shared" si="49"/>
        <v>6706336</v>
      </c>
      <c r="I73" s="4">
        <f t="shared" si="49"/>
        <v>6593182</v>
      </c>
      <c r="J73" s="4">
        <f t="shared" si="49"/>
        <v>6986487.544</v>
      </c>
      <c r="K73" s="4">
        <f t="shared" si="49"/>
        <v>6904009</v>
      </c>
      <c r="L73" s="4">
        <f t="shared" si="49"/>
        <v>7278265</v>
      </c>
      <c r="M73" s="4">
        <f t="shared" si="49"/>
        <v>7110990.33</v>
      </c>
      <c r="N73" s="4">
        <f t="shared" si="49"/>
        <v>7592155.374</v>
      </c>
      <c r="O73" s="4">
        <f t="shared" si="49"/>
        <v>7303132</v>
      </c>
      <c r="P73" s="4">
        <f t="shared" si="49"/>
        <v>7917759.3845</v>
      </c>
      <c r="Q73" s="4">
        <f t="shared" si="49"/>
        <v>7725286</v>
      </c>
      <c r="R73" s="4">
        <f t="shared" si="49"/>
        <v>8116225.743259003</v>
      </c>
      <c r="S73" s="4">
        <f t="shared" si="49"/>
        <v>8025668.09</v>
      </c>
      <c r="T73" s="4">
        <f t="shared" si="49"/>
        <v>8481658.05672</v>
      </c>
      <c r="U73" s="4">
        <f t="shared" si="49"/>
        <v>8199676.3477</v>
      </c>
      <c r="V73" s="4">
        <f t="shared" si="49"/>
        <v>8213525.5357</v>
      </c>
      <c r="W73" s="4">
        <f t="shared" si="49"/>
        <v>7831851.3477</v>
      </c>
      <c r="X73" s="4">
        <f t="shared" si="49"/>
        <v>8233644.672200001</v>
      </c>
      <c r="Y73" s="4">
        <f t="shared" si="49"/>
        <v>7872840.3477</v>
      </c>
      <c r="Z73" s="4">
        <f t="shared" si="49"/>
        <v>8571754.461</v>
      </c>
      <c r="AA73" s="4">
        <f t="shared" si="49"/>
        <v>8442683.8215</v>
      </c>
      <c r="AB73" s="4">
        <f t="shared" si="49"/>
        <v>8826879.0035</v>
      </c>
      <c r="AC73" s="21">
        <f>SUM(AB73-Z73)</f>
        <v>255124.54250000045</v>
      </c>
      <c r="AD73" s="34">
        <f>SUM(AC73/Z73)</f>
        <v>0.02976339834053495</v>
      </c>
    </row>
    <row r="74" spans="1:30" ht="12" customHeight="1">
      <c r="A74" s="3"/>
      <c r="B74" s="3" t="s">
        <v>91</v>
      </c>
      <c r="C74" s="3" t="s">
        <v>1</v>
      </c>
      <c r="D74" s="6" t="s">
        <v>2</v>
      </c>
      <c r="E74" s="6" t="s">
        <v>1</v>
      </c>
      <c r="F74" s="6" t="s">
        <v>2</v>
      </c>
      <c r="G74" s="6" t="s">
        <v>1</v>
      </c>
      <c r="H74" s="6" t="s">
        <v>2</v>
      </c>
      <c r="I74" s="6" t="s">
        <v>1</v>
      </c>
      <c r="J74" s="6" t="s">
        <v>2</v>
      </c>
      <c r="K74" s="6" t="s">
        <v>1</v>
      </c>
      <c r="L74" s="6" t="s">
        <v>2</v>
      </c>
      <c r="M74" s="6" t="s">
        <v>1</v>
      </c>
      <c r="N74" s="6" t="s">
        <v>2</v>
      </c>
      <c r="O74" s="6" t="s">
        <v>1</v>
      </c>
      <c r="P74" s="6" t="s">
        <v>2</v>
      </c>
      <c r="Q74" s="6" t="s">
        <v>42</v>
      </c>
      <c r="R74" s="6" t="s">
        <v>2</v>
      </c>
      <c r="S74" s="6" t="s">
        <v>1</v>
      </c>
      <c r="T74" s="6" t="s">
        <v>2</v>
      </c>
      <c r="U74" s="6" t="s">
        <v>42</v>
      </c>
      <c r="V74" s="6" t="s">
        <v>2</v>
      </c>
      <c r="W74" s="6" t="s">
        <v>1</v>
      </c>
      <c r="X74" s="6" t="s">
        <v>2</v>
      </c>
      <c r="Y74" s="6" t="s">
        <v>1</v>
      </c>
      <c r="Z74" s="6" t="s">
        <v>2</v>
      </c>
      <c r="AA74" s="6" t="s">
        <v>43</v>
      </c>
      <c r="AB74" s="6" t="s">
        <v>2</v>
      </c>
      <c r="AC74" s="6" t="s">
        <v>3</v>
      </c>
      <c r="AD74" s="7" t="s">
        <v>4</v>
      </c>
    </row>
    <row r="75" spans="1:30" ht="12" customHeight="1">
      <c r="A75" s="3"/>
      <c r="B75" s="30"/>
      <c r="C75" s="3" t="s">
        <v>5</v>
      </c>
      <c r="D75" s="6" t="s">
        <v>6</v>
      </c>
      <c r="E75" s="6" t="s">
        <v>6</v>
      </c>
      <c r="F75" s="6" t="s">
        <v>7</v>
      </c>
      <c r="G75" s="6" t="s">
        <v>7</v>
      </c>
      <c r="H75" s="6" t="s">
        <v>8</v>
      </c>
      <c r="I75" s="6" t="s">
        <v>8</v>
      </c>
      <c r="J75" s="6" t="s">
        <v>9</v>
      </c>
      <c r="K75" s="6" t="s">
        <v>9</v>
      </c>
      <c r="L75" s="6" t="s">
        <v>10</v>
      </c>
      <c r="M75" s="6" t="s">
        <v>10</v>
      </c>
      <c r="N75" s="6" t="s">
        <v>44</v>
      </c>
      <c r="O75" s="6" t="s">
        <v>11</v>
      </c>
      <c r="P75" s="6" t="s">
        <v>45</v>
      </c>
      <c r="Q75" s="6" t="s">
        <v>45</v>
      </c>
      <c r="R75" s="6" t="s">
        <v>46</v>
      </c>
      <c r="S75" s="6" t="s">
        <v>13</v>
      </c>
      <c r="T75" s="6" t="s">
        <v>14</v>
      </c>
      <c r="U75" s="6" t="s">
        <v>14</v>
      </c>
      <c r="V75" s="6" t="s">
        <v>15</v>
      </c>
      <c r="W75" s="6" t="s">
        <v>15</v>
      </c>
      <c r="X75" s="6" t="s">
        <v>16</v>
      </c>
      <c r="Y75" s="6" t="s">
        <v>16</v>
      </c>
      <c r="Z75" s="6" t="s">
        <v>17</v>
      </c>
      <c r="AA75" s="6" t="s">
        <v>17</v>
      </c>
      <c r="AB75" s="6" t="s">
        <v>402</v>
      </c>
      <c r="AC75" s="6" t="s">
        <v>400</v>
      </c>
      <c r="AD75" s="7" t="s">
        <v>400</v>
      </c>
    </row>
    <row r="76" spans="2:30" ht="12" customHeight="1">
      <c r="B76" s="5" t="s">
        <v>92</v>
      </c>
      <c r="C76" s="28" t="e">
        <f>SUM(C126+C148+C251+C280+C309+C357+C400+C442+C483+C532+C552+C572+#REF!)</f>
        <v>#REF!</v>
      </c>
      <c r="D76" s="28" t="e">
        <f>SUM(D126+D148+D251+D280+D309+D357+D400+D442+D483+D532+D552+D572+#REF!)</f>
        <v>#REF!</v>
      </c>
      <c r="E76" s="28" t="e">
        <f>SUM(E126+E148+E251+E280+E309+E357+E400+E442+E483+E532+E552+E572+#REF!)</f>
        <v>#REF!</v>
      </c>
      <c r="F76" s="28" t="e">
        <f>SUM(F126+F148+F251+F280+F309+F357+F400+F442+F483+F532+F552+F572+#REF!)</f>
        <v>#REF!</v>
      </c>
      <c r="G76" s="28" t="e">
        <f>SUM(G126+G148+G251+G280+G309+G357+G400+G442+G483+G532+G552+G572+#REF!)</f>
        <v>#REF!</v>
      </c>
      <c r="H76" s="28" t="e">
        <f>SUM(H126+H148+H251+H280+H309+H357+H400+H442+H483+H532+H552+H572+#REF!)</f>
        <v>#REF!</v>
      </c>
      <c r="I76" s="28" t="e">
        <f>SUM(I126+I148+I251+I280+I309+I357+I400+I442+I483+I532+I552+I572+#REF!)</f>
        <v>#REF!</v>
      </c>
      <c r="J76" s="28" t="e">
        <f>SUM(J126+J148+J251+J280+J309+J357+J400+J442+J483+J532+J552+J572+#REF!)</f>
        <v>#REF!</v>
      </c>
      <c r="K76" s="28" t="e">
        <f>SUM(K126+K148+K251+K280+K309+K357+K400+K442+K483+K532+K552+K572+#REF!)</f>
        <v>#REF!</v>
      </c>
      <c r="L76" s="28" t="e">
        <f>SUM(L126+L148+L251+L280+L309+L357+L400+L442+L483+L532+L552+L572+#REF!)</f>
        <v>#REF!</v>
      </c>
      <c r="M76" s="28" t="e">
        <f>SUM(M126+M148+M251+M280+M309+M357+M400+M442+M483+M532+M552+M572+#REF!)</f>
        <v>#REF!</v>
      </c>
      <c r="N76" s="28" t="e">
        <f>SUM(N126+N148+N251+N280+N309+N357+N400+N442+N483+N532+N552+N572+#REF!)</f>
        <v>#REF!</v>
      </c>
      <c r="O76" s="28" t="e">
        <f>SUM(O126+O148+O251+O280+O309+O357+O400+O442+O483+O532+O552+O572+#REF!)</f>
        <v>#REF!</v>
      </c>
      <c r="P76" s="28" t="e">
        <f>SUM(P126+P148+P251+P280+P309+P357+P400+P442+P483+P532+P552+P572+#REF!)</f>
        <v>#REF!</v>
      </c>
      <c r="Q76" s="28" t="e">
        <f>SUM(Q126+Q148+Q251+Q280+Q309+Q357+Q400+Q442+Q483+Q532+Q552+Q572+#REF!)</f>
        <v>#REF!</v>
      </c>
      <c r="R76" s="28" t="e">
        <f>SUM(R126+R148+R251+R280+R309+R357+R400+R442+R483+R532+R552+R572+#REF!)</f>
        <v>#REF!</v>
      </c>
      <c r="S76" s="28" t="e">
        <f>SUM(S126+S148+S251+S280+S309+S357+S400+S442+S483+S532+S552+S572+#REF!)</f>
        <v>#REF!</v>
      </c>
      <c r="T76" s="28" t="e">
        <f>SUM(T126+T148+T251+T280+T309+T357+T400+T442+T483+T532+T552+T572+#REF!)</f>
        <v>#REF!</v>
      </c>
      <c r="U76" s="28" t="e">
        <f>SUM(U126+U148+U251+U280+U309+U357+U400+U442+U483+U532+U552+U572+#REF!)</f>
        <v>#REF!</v>
      </c>
      <c r="V76" s="28" t="e">
        <f>SUM(V126+V148+V251+V280+V309+V357+V400+V442+V483+V532+V552+V572+#REF!)</f>
        <v>#REF!</v>
      </c>
      <c r="W76" s="28" t="e">
        <f>SUM(W126+W148+W251+W280+W309+W357+W400+W442+W483+W532+W552+W572+#REF!)</f>
        <v>#REF!</v>
      </c>
      <c r="X76" s="28" t="e">
        <f>SUM(X126+X148+X251+X280+X309+X357+X400+X442+X483+X532+X552+X572+#REF!)</f>
        <v>#REF!</v>
      </c>
      <c r="Y76" s="28">
        <f>SUM(Y126+Y148+Y251+Y280+Y309+Y357+Y400+Y442+Y483+Y532+Y552+Y572)</f>
        <v>2368890</v>
      </c>
      <c r="Z76" s="28">
        <f>SUM(Z126+Z148+Z251+Z280+Z309+Z357+Z400+Z442+Z483+Z532+Z552+Z572)</f>
        <v>2468588</v>
      </c>
      <c r="AA76" s="28">
        <f>SUM(AA126+AA148+AA251+AA280+AA309+AA357+AA400+AA442+AA483+AA532+AA552+AA572)</f>
        <v>2463030</v>
      </c>
      <c r="AB76" s="28">
        <f>SUM(AB126+AB148+AB251+AB280+AB309+AB357+AB400+AB442+AB483+AB532+AB552+AB572)</f>
        <v>2552633</v>
      </c>
      <c r="AC76" s="28">
        <f>SUM(AC126+AC148+AC251+AC280+AC309+AC357+AC400+AC442+AC483+AC532+AC552+AC572)</f>
        <v>84045</v>
      </c>
      <c r="AD76" s="31">
        <f aca="true" t="shared" si="50" ref="AD76:AD106">SUM(AC76/Z76)</f>
        <v>0.03404577839639503</v>
      </c>
    </row>
    <row r="77" spans="2:30" ht="12" customHeight="1">
      <c r="B77" s="5" t="s">
        <v>93</v>
      </c>
      <c r="C77" s="28" t="e">
        <f>SUM(C149+C180+C191+C252+C281+C292+C310+C337+C348+C358+C401+C443+C471+C472+C484+C533+C553+C573+#REF!+C600+C311)</f>
        <v>#REF!</v>
      </c>
      <c r="D77" s="28" t="e">
        <f>SUM(D149+D180+D191+D252+D281+D292+D310+D337+D348+D358+D401+D443+D471+D472+D484+D533+D553+D573+#REF!+D600+D311)</f>
        <v>#REF!</v>
      </c>
      <c r="E77" s="28" t="e">
        <f>SUM(E149+E180+E191+E252+E281+E292+E310+E337+E348+E358+E401+E443+E471+E472+E484+E533+E553+E573+#REF!+E600+E311)</f>
        <v>#REF!</v>
      </c>
      <c r="F77" s="28" t="e">
        <f>SUM(F149+F180+F191+F252+F281+F292+F310+F337+F348+F358+F401+F443+F471+F472+F484+F533+F553+F573+#REF!+F600+F311)</f>
        <v>#REF!</v>
      </c>
      <c r="G77" s="28" t="e">
        <f>SUM(G149+G180+G191+G252+G281+G292+G310+G337+G348+G358+G401+G443+G471+G472+G484+G533+G553+G573+#REF!+G600+G311)</f>
        <v>#REF!</v>
      </c>
      <c r="H77" s="28" t="e">
        <f>SUM(H149+H180+H191+H252+H281+H292+H310+H337+H348+H358+H401+H443+H471+H472+H484+H533+H553+H573+#REF!+H600+H311)</f>
        <v>#REF!</v>
      </c>
      <c r="I77" s="28" t="e">
        <f>SUM(I149+I180+I191+I252+I281+I292+I310+I337+I348+I358+I401+I443+I471+I472+I484+I533+I553+I573+#REF!+I600+I311)</f>
        <v>#REF!</v>
      </c>
      <c r="J77" s="28" t="e">
        <f>SUM(J149+J180+J191+J252+J281+J292+J310+J337+J348+J358+J401+J443+J471+J472+J484+J533+J553+J573+#REF!+J600+J311)</f>
        <v>#REF!</v>
      </c>
      <c r="K77" s="28" t="e">
        <f>SUM(K149+K180+K191+K252+K281+K292+K310+K337+K348+K358+K401+K443+K471+K472+K484+K533+K553+K573+#REF!+K600+K311)</f>
        <v>#REF!</v>
      </c>
      <c r="L77" s="28" t="e">
        <f>SUM(L149+L180+L191+L252+L281+L292+L310+L337+L348+L358+L401+L443+L471+L472+L484+L533+L553+L573+#REF!+L600+L311)</f>
        <v>#REF!</v>
      </c>
      <c r="M77" s="28" t="e">
        <f>SUM(M149+M180+M191+M252+M281+M292+M310+M337+M348+M358+M401+M443+M471+M472+M484+M533+M553+M573+#REF!+M600+M311)</f>
        <v>#REF!</v>
      </c>
      <c r="N77" s="28" t="e">
        <f>SUM(N149+N180+N191+N252+N281+N292+N310+N337+N348+N358+N401+N443+N471+N472+N484+N533+N553+N573+#REF!+N600+N311)</f>
        <v>#REF!</v>
      </c>
      <c r="O77" s="28" t="e">
        <f>SUM(O149+O180+O191+O252+O281+O292+O310+O337+O348+O358+O401+O443+O471+O472+O484+O533+O553+O573+#REF!+O600+O311)</f>
        <v>#REF!</v>
      </c>
      <c r="P77" s="28" t="e">
        <f>SUM(P149+P180+P191+P252+P281+P292+P310+P337+P348+P358+P401+P443+P471+P472+P484+P533+P553+P573+#REF!+P600+P311)</f>
        <v>#REF!</v>
      </c>
      <c r="Q77" s="28" t="e">
        <f>SUM(Q149+Q180+Q191+Q252+Q281+Q292+Q310+Q337+Q348+Q358+Q401+Q443+Q471+Q472+Q484+Q533+Q553+Q573+#REF!+Q600+Q311)</f>
        <v>#REF!</v>
      </c>
      <c r="R77" s="28" t="e">
        <f>SUM(R149+R180+R191+R252+R281+R292+R310+R337+R348+R358+R401+R443+R471+R472+R484+R533+R553+R573+#REF!+R600+R311)</f>
        <v>#REF!</v>
      </c>
      <c r="S77" s="28" t="e">
        <f>SUM(S149+S180+S191+S252+S259+S281+S292+S310+S311+S337+S348+S358+S401+S443+S471+#REF!+#REF!+S472+S484+S533+S553+S573+#REF!+S600+S311)</f>
        <v>#REF!</v>
      </c>
      <c r="T77" s="28" t="e">
        <f>SUM(T149+T180+T191+T252+T259+T281+T292+T310+T311+T337+T348+T358+T401+T443+T471+#REF!+#REF!+T472+T484+T533+T553+T573+#REF!+T600+T311)</f>
        <v>#REF!</v>
      </c>
      <c r="U77" s="28" t="e">
        <f>SUM(U149+U180+U191+U252+U259+U281+U292+U310+U311+U337+U348+U358+U401+U443+U471+#REF!+#REF!+U472+U484+U533+U553+U573+#REF!+U600+U311)</f>
        <v>#REF!</v>
      </c>
      <c r="V77" s="28" t="e">
        <f>SUM(V149+V180+V191+V252+V259+V281+V292+V310+V311+V337+V348+V358+V401+V443+V471+#REF!+#REF!+V472+V484+V533+V553+V573+#REF!+V600+V311)</f>
        <v>#REF!</v>
      </c>
      <c r="W77" s="28" t="e">
        <f>SUM(W149+W180+W191+W252+W259+W281+W292+W310+W311+W337+W348+W358+W401+W443+W471+W472+W484+W533+W553+W573+#REF!+W600+W311)</f>
        <v>#REF!</v>
      </c>
      <c r="X77" s="28" t="e">
        <f>SUM(X149+X180+X191+X252+X259+X281+X292+X310+X311+X337+X348+X358+X401+X443+X471+X472+X484+X533+X553+X573+#REF!+X600+X311)</f>
        <v>#REF!</v>
      </c>
      <c r="Y77" s="28">
        <f>SUM(Y149+Y180+Y191+Y252+Y259+Y281+Y292+Y310+Y311+Y337+Y348+Y358+Y401+Y443+Y471+Y472+Y484+Y533+Y553+Y573+Y600+Y311)</f>
        <v>369266</v>
      </c>
      <c r="Z77" s="28">
        <f>SUM(Z149+Z180+Z191+Z252+Z259+Z281+Z292+Z310+Z311+Z337+Z348+Z358+Z401+Z443+Z471+Z472+Z484+Z533+Z553+Z573+Z600+Z311)</f>
        <v>432472</v>
      </c>
      <c r="AA77" s="28">
        <f>SUM(AA149+AA180+AA191+AA252+AA259+AA281+AA292+AA310+AA311+AA337+AA348+AA358+AA401+AA443+AA471+AA472+AA484+AA533+AA553+AA573+AA600+AA311)</f>
        <v>429346</v>
      </c>
      <c r="AB77" s="28">
        <f>SUM(AB149+AB180+AB191+AB252+AB259+AB281+AB292+AB310+AB311+AB337+AB348+AB358+AB401+AB443+AB471+AB472+AB484+AB533+AB553+AB573+AB600+AB311)</f>
        <v>477130</v>
      </c>
      <c r="AC77" s="28">
        <f>SUM(AC149+AC180+AC191+AC252+AC259+AC281+AC292+AC310+AC311+AC337+AC348+AC358+AC401+AC443+AC471+AC472+AC484+AC533+AC553+AC573+AC600+AC311)</f>
        <v>44658</v>
      </c>
      <c r="AD77" s="31">
        <f t="shared" si="50"/>
        <v>0.10326217651084926</v>
      </c>
    </row>
    <row r="78" spans="2:30" ht="12" customHeight="1">
      <c r="B78" s="5" t="s">
        <v>94</v>
      </c>
      <c r="C78" s="28">
        <f aca="true" t="shared" si="51" ref="C78:AB78">SUM(C127+C253+C254+C282+C359+C402+C554+C574)</f>
        <v>142814</v>
      </c>
      <c r="D78" s="28">
        <f t="shared" si="51"/>
        <v>185155</v>
      </c>
      <c r="E78" s="28">
        <f t="shared" si="51"/>
        <v>190153</v>
      </c>
      <c r="F78" s="28">
        <f t="shared" si="51"/>
        <v>192320</v>
      </c>
      <c r="G78" s="28">
        <f t="shared" si="51"/>
        <v>165945</v>
      </c>
      <c r="H78" s="28">
        <f t="shared" si="51"/>
        <v>194819</v>
      </c>
      <c r="I78" s="28">
        <f t="shared" si="51"/>
        <v>173420</v>
      </c>
      <c r="J78" s="28">
        <f t="shared" si="51"/>
        <v>202793</v>
      </c>
      <c r="K78" s="28">
        <f t="shared" si="51"/>
        <v>176693</v>
      </c>
      <c r="L78" s="28">
        <f t="shared" si="51"/>
        <v>214166</v>
      </c>
      <c r="M78" s="28">
        <f t="shared" si="51"/>
        <v>219578</v>
      </c>
      <c r="N78" s="28">
        <f t="shared" si="51"/>
        <v>219198</v>
      </c>
      <c r="O78" s="28">
        <f t="shared" si="51"/>
        <v>197094</v>
      </c>
      <c r="P78" s="28">
        <f t="shared" si="51"/>
        <v>226417</v>
      </c>
      <c r="Q78" s="28">
        <f t="shared" si="51"/>
        <v>184828</v>
      </c>
      <c r="R78" s="28">
        <f t="shared" si="51"/>
        <v>235270</v>
      </c>
      <c r="S78" s="28">
        <f t="shared" si="51"/>
        <v>261424</v>
      </c>
      <c r="T78" s="28">
        <f t="shared" si="51"/>
        <v>269840</v>
      </c>
      <c r="U78" s="28">
        <f t="shared" si="51"/>
        <v>239079</v>
      </c>
      <c r="V78" s="28">
        <f t="shared" si="51"/>
        <v>185755</v>
      </c>
      <c r="W78" s="28">
        <f t="shared" si="51"/>
        <v>157867</v>
      </c>
      <c r="X78" s="28">
        <f t="shared" si="51"/>
        <v>183319</v>
      </c>
      <c r="Y78" s="28">
        <f t="shared" si="51"/>
        <v>175459</v>
      </c>
      <c r="Z78" s="28">
        <f t="shared" si="51"/>
        <v>194861</v>
      </c>
      <c r="AA78" s="28">
        <f t="shared" si="51"/>
        <v>160937</v>
      </c>
      <c r="AB78" s="28">
        <f t="shared" si="51"/>
        <v>200018</v>
      </c>
      <c r="AC78" s="16">
        <f aca="true" t="shared" si="52" ref="AC78:AC107">SUM(AB78-Z78)</f>
        <v>5157</v>
      </c>
      <c r="AD78" s="31">
        <f t="shared" si="50"/>
        <v>0.026465018654322825</v>
      </c>
    </row>
    <row r="79" spans="1:30" s="33" customFormat="1" ht="12" customHeight="1">
      <c r="A79" s="25"/>
      <c r="B79" s="5" t="s">
        <v>95</v>
      </c>
      <c r="C79" s="28" t="e">
        <f>SUM(C128+C150+C181+C192+C255+C283+C293+C312+C332+C338+C349+C360+C403+C444+C473+C485+C534+C555+C575+#REF!+C601)</f>
        <v>#REF!</v>
      </c>
      <c r="D79" s="28" t="e">
        <f>SUM(D128+D150+D181+D192+D255+D283+D293+D312+D332+D338+D349+D360+D403+D444+D473+D485+D534+D555+D575+#REF!+D601)</f>
        <v>#REF!</v>
      </c>
      <c r="E79" s="28" t="e">
        <f>SUM(E128+E150+E181+E192+E255+E283+E293+E312+E332+E338+E349+E360+E403+E444+E473+E485+E534+E555+E575+#REF!+E601)</f>
        <v>#REF!</v>
      </c>
      <c r="F79" s="28" t="e">
        <f>SUM(F128+F150+F181+F192+F255+F283+F293+F312+F332+F338+F349+F360+F403+F444+F473+F485+F534+F555+F575+#REF!+F601)</f>
        <v>#REF!</v>
      </c>
      <c r="G79" s="28" t="e">
        <f>SUM(G128+G150+G181+G192+G255+G283+G293+G312+G332+G338+G349+G360+G403+G444+G473+G485+G534+G555+G575+#REF!+G601)</f>
        <v>#REF!</v>
      </c>
      <c r="H79" s="28" t="e">
        <f>SUM(H128+H150+H181+H192+H255+H283+H293+H312+H332+H338+H349+H360+H403+H444+H473+H485+H534+H555+H575+#REF!+H601)</f>
        <v>#REF!</v>
      </c>
      <c r="I79" s="28" t="e">
        <f>SUM(I128+I150+I181+I192+I255+I283+I293+I312+I332+I338+I349+I360+I403+I444+I473+I485+I534+I555+I575+#REF!+I601)</f>
        <v>#REF!</v>
      </c>
      <c r="J79" s="28" t="e">
        <f>SUM(J128+J150+J181+J192+J255+J283+J293+J312+J332+J338+J349+J360+J403+J444+J473+J485+J534+J555+J575+#REF!+J601)</f>
        <v>#REF!</v>
      </c>
      <c r="K79" s="28" t="e">
        <f>SUM(K128+K150+K181+K192+K255+K283+K293+K312+K332+K338+K349+K360+K403+K444+K473+K485+K534+K555+K575+#REF!+K601)</f>
        <v>#REF!</v>
      </c>
      <c r="L79" s="28" t="e">
        <f>SUM(L128+L150+L181+L192+L255+L283+L293+L312+L332+L338+L349+L360+L403+L444+L473+L485+L534+L555+L575+#REF!+L601)</f>
        <v>#REF!</v>
      </c>
      <c r="M79" s="28" t="e">
        <f>SUM(M128+M150+M181+M192+M255+M283+M293+M312+M332+M338+M349+M360+M403+M444+M473+M485+M534+M555+M575+#REF!+M601)</f>
        <v>#REF!</v>
      </c>
      <c r="N79" s="28" t="e">
        <f>SUM(N128+N150+N181+N192+N255+N283+N293+N312+N332+N338+N349+N360+N403+N444+N473+N485+N534+N555+N575+#REF!+N601)</f>
        <v>#REF!</v>
      </c>
      <c r="O79" s="28" t="e">
        <f>SUM(O128+O150+O181+O192+O255+O283+O293+O312+O332+O338+O349+O360+O403+O444+O473+O485+O534+O555+O575+#REF!+O601)</f>
        <v>#REF!</v>
      </c>
      <c r="P79" s="28" t="e">
        <f>SUM(P128+P150+P181+P192+P255+P283+P293+P312+P332+P338+P349+P360+P403+P444+P473+P485+P534+P555+P575+#REF!+P601)</f>
        <v>#REF!</v>
      </c>
      <c r="Q79" s="28" t="e">
        <f>SUM(Q128+Q150+Q181+Q192+Q255+Q283+Q293+Q312+Q332+Q338+Q349+Q360+Q403+Q444+Q473+Q485+Q534+Q555+Q575+#REF!+Q601)</f>
        <v>#REF!</v>
      </c>
      <c r="R79" s="28" t="e">
        <f>SUM(R128+R150+R181+R192+R255+R283+R293+R312+R332+R338+R349+R360+R403+R444+R473+R485+R534+R555+R575+#REF!+R601)</f>
        <v>#REF!</v>
      </c>
      <c r="S79" s="28" t="e">
        <f>SUM(S128+S150+S181+S192+S255+S283+S293+S312+S332+S338+S349+S360+S403+S444+S473+S485+S534+S555+S575+#REF!+S601)</f>
        <v>#REF!</v>
      </c>
      <c r="T79" s="28" t="e">
        <f>SUM(T128+T150+T181+T192+T255+T283+T293+T312+T332+T338+T349+T360+T403+T444+T473+T485+T534+T555+T575+#REF!+T601)</f>
        <v>#REF!</v>
      </c>
      <c r="U79" s="28" t="e">
        <f>SUM(U128+U150+U181+U192+U255+U283+U293+U312+U332+U338+U349+U360+U403+U444+U473+U485+U534+U555+U575+#REF!+U601)</f>
        <v>#REF!</v>
      </c>
      <c r="V79" s="28" t="e">
        <f>SUM(V128+V150+V181+V192+V255+V283+V293+V312+V332+V338+V349+V360+V403+V444+V473+V485+V534+V555+V575+#REF!+V601)</f>
        <v>#REF!</v>
      </c>
      <c r="W79" s="28" t="e">
        <f>SUM(W128+W150+W181+W192+W255+W283+W293+W312+W332+W338+W349+W360+W403+W444+W473+W485+W534+W555+W575+#REF!+W601)</f>
        <v>#REF!</v>
      </c>
      <c r="X79" s="28" t="e">
        <f>SUM(X128+X150+X181+X192+X255+X283+X293+X312+X332+X338+X349+X360+X403+X444+X473+X485+X534+X555+X575+#REF!+X601)</f>
        <v>#REF!</v>
      </c>
      <c r="Y79" s="28">
        <f>SUM(Y128+Y150+Y181+Y192+Y255+Y283+Y293+Y312+Y332+Y338+Y349+Y360+Y403+Y444+Y473+Y485+Y534+Y555+Y575++Y601)</f>
        <v>224932</v>
      </c>
      <c r="Z79" s="28">
        <f>SUM(Z128+Z150+Z181+Z192+Z255+Z283+Z293+Z312+Z332+Z338+Z349+Z360+Z403+Z444+Z473+Z485+Z534+Z555+Z575++Z601)</f>
        <v>234447.46099999998</v>
      </c>
      <c r="AA79" s="28">
        <f>SUM(AA128+AA150+AA181+AA192+AA255+AA283+AA293+AA312+AA332+AA338+AA349+AA360+AA403+AA444+AA473+AA485+AA534+AA555+AA575++AA601)</f>
        <v>231183.82149999996</v>
      </c>
      <c r="AB79" s="28">
        <f>SUM(AB128+AB150+AB181+AB192+AB255+AB283+AB293+AB312+AB332+AB338+AB349+AB360+AB403+AB444+AB473+AB485+AB534+AB555+AB575++AB601)</f>
        <v>244846.00349999996</v>
      </c>
      <c r="AC79" s="28">
        <f>SUM(AC128+AC150+AC181+AC192+AC255+AC283+AC293+AC312+AC332+AC338+AC349+AC360+AC403+AC444+AC473+AC485+AC534+AC555+AC575++AC601)</f>
        <v>10398.542500000003</v>
      </c>
      <c r="AD79" s="31">
        <f t="shared" si="50"/>
        <v>0.04435340206136847</v>
      </c>
    </row>
    <row r="80" spans="2:30" ht="12" customHeight="1">
      <c r="B80" s="5" t="s">
        <v>56</v>
      </c>
      <c r="C80" s="28">
        <f>SUM(C220)</f>
        <v>381075</v>
      </c>
      <c r="D80" s="28">
        <f>SUM(D220)</f>
        <v>483051</v>
      </c>
      <c r="E80" s="28">
        <f aca="true" t="shared" si="53" ref="E80:X80">SUM(E220)</f>
        <v>492257</v>
      </c>
      <c r="F80" s="28">
        <f t="shared" si="53"/>
        <v>550446</v>
      </c>
      <c r="G80" s="28">
        <f t="shared" si="53"/>
        <v>565461</v>
      </c>
      <c r="H80" s="28">
        <f t="shared" si="53"/>
        <v>605550</v>
      </c>
      <c r="I80" s="28">
        <f t="shared" si="53"/>
        <v>622667</v>
      </c>
      <c r="J80" s="28">
        <f t="shared" si="53"/>
        <v>646090</v>
      </c>
      <c r="K80" s="28">
        <f t="shared" si="53"/>
        <v>684583</v>
      </c>
      <c r="L80" s="28">
        <f t="shared" si="53"/>
        <v>748600</v>
      </c>
      <c r="M80" s="28">
        <f t="shared" si="53"/>
        <v>724944</v>
      </c>
      <c r="N80" s="28">
        <f t="shared" si="53"/>
        <v>768100</v>
      </c>
      <c r="O80" s="28">
        <f t="shared" si="53"/>
        <v>712111</v>
      </c>
      <c r="P80" s="28">
        <f t="shared" si="53"/>
        <v>780135</v>
      </c>
      <c r="Q80" s="28">
        <f t="shared" si="53"/>
        <v>781288</v>
      </c>
      <c r="R80" s="28">
        <f t="shared" si="53"/>
        <v>829200</v>
      </c>
      <c r="S80" s="28">
        <f t="shared" si="53"/>
        <v>862149</v>
      </c>
      <c r="T80" s="28">
        <f t="shared" si="53"/>
        <v>854200</v>
      </c>
      <c r="U80" s="28">
        <f t="shared" si="53"/>
        <v>883080</v>
      </c>
      <c r="V80" s="28">
        <f t="shared" si="53"/>
        <v>862111</v>
      </c>
      <c r="W80" s="28">
        <f t="shared" si="53"/>
        <v>840205</v>
      </c>
      <c r="X80" s="28">
        <f t="shared" si="53"/>
        <v>944361</v>
      </c>
      <c r="Y80" s="28">
        <f>SUM(Y220)</f>
        <v>902887</v>
      </c>
      <c r="Z80" s="28">
        <f>SUM(Z220)</f>
        <v>959645</v>
      </c>
      <c r="AA80" s="28">
        <f>SUM(AA220)</f>
        <v>988506</v>
      </c>
      <c r="AB80" s="28">
        <f>SUM(AB220)</f>
        <v>962167</v>
      </c>
      <c r="AC80" s="16">
        <f t="shared" si="52"/>
        <v>2522</v>
      </c>
      <c r="AD80" s="31">
        <f t="shared" si="50"/>
        <v>0.0026280551662333468</v>
      </c>
    </row>
    <row r="81" spans="1:30" s="33" customFormat="1" ht="12" customHeight="1">
      <c r="A81" s="32"/>
      <c r="B81" s="5" t="s">
        <v>96</v>
      </c>
      <c r="C81" s="4" t="e">
        <f>SUM(C76:C80)</f>
        <v>#REF!</v>
      </c>
      <c r="D81" s="4" t="e">
        <f>SUM(D76:D80)</f>
        <v>#REF!</v>
      </c>
      <c r="E81" s="4" t="e">
        <f aca="true" t="shared" si="54" ref="E81:Z81">SUM(E76:E80)</f>
        <v>#REF!</v>
      </c>
      <c r="F81" s="4" t="e">
        <f t="shared" si="54"/>
        <v>#REF!</v>
      </c>
      <c r="G81" s="4" t="e">
        <f t="shared" si="54"/>
        <v>#REF!</v>
      </c>
      <c r="H81" s="4" t="e">
        <f t="shared" si="54"/>
        <v>#REF!</v>
      </c>
      <c r="I81" s="4" t="e">
        <f t="shared" si="54"/>
        <v>#REF!</v>
      </c>
      <c r="J81" s="4" t="e">
        <f t="shared" si="54"/>
        <v>#REF!</v>
      </c>
      <c r="K81" s="4" t="e">
        <f t="shared" si="54"/>
        <v>#REF!</v>
      </c>
      <c r="L81" s="4" t="e">
        <f t="shared" si="54"/>
        <v>#REF!</v>
      </c>
      <c r="M81" s="4" t="e">
        <f t="shared" si="54"/>
        <v>#REF!</v>
      </c>
      <c r="N81" s="4" t="e">
        <f t="shared" si="54"/>
        <v>#REF!</v>
      </c>
      <c r="O81" s="4" t="e">
        <f t="shared" si="54"/>
        <v>#REF!</v>
      </c>
      <c r="P81" s="4" t="e">
        <f t="shared" si="54"/>
        <v>#REF!</v>
      </c>
      <c r="Q81" s="4" t="e">
        <f t="shared" si="54"/>
        <v>#REF!</v>
      </c>
      <c r="R81" s="4" t="e">
        <f t="shared" si="54"/>
        <v>#REF!</v>
      </c>
      <c r="S81" s="4" t="e">
        <f t="shared" si="54"/>
        <v>#REF!</v>
      </c>
      <c r="T81" s="4" t="e">
        <f t="shared" si="54"/>
        <v>#REF!</v>
      </c>
      <c r="U81" s="4" t="e">
        <f t="shared" si="54"/>
        <v>#REF!</v>
      </c>
      <c r="V81" s="4" t="e">
        <f t="shared" si="54"/>
        <v>#REF!</v>
      </c>
      <c r="W81" s="4" t="e">
        <f t="shared" si="54"/>
        <v>#REF!</v>
      </c>
      <c r="X81" s="4" t="e">
        <f t="shared" si="54"/>
        <v>#REF!</v>
      </c>
      <c r="Y81" s="4">
        <f t="shared" si="54"/>
        <v>4041434</v>
      </c>
      <c r="Z81" s="4">
        <f t="shared" si="54"/>
        <v>4290013.461</v>
      </c>
      <c r="AA81" s="4">
        <f>SUM(AA76:AA80)</f>
        <v>4273002.8215</v>
      </c>
      <c r="AB81" s="4">
        <f>SUM(AB76:AB80)</f>
        <v>4436794.0035</v>
      </c>
      <c r="AC81" s="21">
        <f t="shared" si="52"/>
        <v>146780.54249999952</v>
      </c>
      <c r="AD81" s="34">
        <f t="shared" si="50"/>
        <v>0.03421447131445248</v>
      </c>
    </row>
    <row r="82" spans="2:30" ht="12" customHeight="1">
      <c r="B82" s="5" t="s">
        <v>97</v>
      </c>
      <c r="C82" s="28">
        <f aca="true" t="shared" si="55" ref="C82:O82">SUM(C130+C152+C295+C314+C362)</f>
        <v>13800</v>
      </c>
      <c r="D82" s="28">
        <f t="shared" si="55"/>
        <v>33980</v>
      </c>
      <c r="E82" s="28">
        <f t="shared" si="55"/>
        <v>29356</v>
      </c>
      <c r="F82" s="28">
        <f t="shared" si="55"/>
        <v>35740</v>
      </c>
      <c r="G82" s="28">
        <f t="shared" si="55"/>
        <v>32549</v>
      </c>
      <c r="H82" s="28">
        <f t="shared" si="55"/>
        <v>31155</v>
      </c>
      <c r="I82" s="28">
        <f t="shared" si="55"/>
        <v>34859</v>
      </c>
      <c r="J82" s="28">
        <f t="shared" si="55"/>
        <v>39365</v>
      </c>
      <c r="K82" s="28">
        <f t="shared" si="55"/>
        <v>27984</v>
      </c>
      <c r="L82" s="28">
        <f t="shared" si="55"/>
        <v>39490</v>
      </c>
      <c r="M82" s="28">
        <f t="shared" si="55"/>
        <v>36992</v>
      </c>
      <c r="N82" s="28">
        <f t="shared" si="55"/>
        <v>39550</v>
      </c>
      <c r="O82" s="28">
        <f t="shared" si="55"/>
        <v>33102</v>
      </c>
      <c r="P82" s="28">
        <f aca="true" t="shared" si="56" ref="P82:AB82">SUM(P130+P152+P295+P314+P362+P487)</f>
        <v>39867</v>
      </c>
      <c r="Q82" s="28">
        <f t="shared" si="56"/>
        <v>29475</v>
      </c>
      <c r="R82" s="28">
        <f t="shared" si="56"/>
        <v>41467</v>
      </c>
      <c r="S82" s="28">
        <f t="shared" si="56"/>
        <v>30590</v>
      </c>
      <c r="T82" s="28">
        <f t="shared" si="56"/>
        <v>42050</v>
      </c>
      <c r="U82" s="28">
        <f t="shared" si="56"/>
        <v>43466</v>
      </c>
      <c r="V82" s="28">
        <f t="shared" si="56"/>
        <v>41750</v>
      </c>
      <c r="W82" s="28">
        <f t="shared" si="56"/>
        <v>31813</v>
      </c>
      <c r="X82" s="28">
        <f t="shared" si="56"/>
        <v>41435</v>
      </c>
      <c r="Y82" s="28">
        <f t="shared" si="56"/>
        <v>49327</v>
      </c>
      <c r="Z82" s="28">
        <f t="shared" si="56"/>
        <v>42120</v>
      </c>
      <c r="AA82" s="28">
        <f t="shared" si="56"/>
        <v>42120</v>
      </c>
      <c r="AB82" s="28">
        <f t="shared" si="56"/>
        <v>36045</v>
      </c>
      <c r="AC82" s="16">
        <f t="shared" si="52"/>
        <v>-6075</v>
      </c>
      <c r="AD82" s="31">
        <f t="shared" si="50"/>
        <v>-0.14423076923076922</v>
      </c>
    </row>
    <row r="83" spans="2:30" ht="12" customHeight="1">
      <c r="B83" s="5" t="s">
        <v>98</v>
      </c>
      <c r="C83" s="28" t="e">
        <f>SUM(C363+C405+C501+C507+C519+C526+C536+C577+#REF!)</f>
        <v>#REF!</v>
      </c>
      <c r="D83" s="28" t="e">
        <f>SUM(D363+D405+D501+D507+D519+D526+D536+D577+#REF!)</f>
        <v>#REF!</v>
      </c>
      <c r="E83" s="28" t="e">
        <f>SUM(E363+E405+E501+E507+E519+E526+E536+E577+#REF!)</f>
        <v>#REF!</v>
      </c>
      <c r="F83" s="28" t="e">
        <f>SUM(F363+F405+F501+F507+F519+F526+F536+F577+#REF!)</f>
        <v>#REF!</v>
      </c>
      <c r="G83" s="28" t="e">
        <f>SUM(G363+G405+G501+G507+G519+G526+G536+G577+#REF!)</f>
        <v>#REF!</v>
      </c>
      <c r="H83" s="28" t="e">
        <f>SUM(H363+H405+H501+H507+H519+H526+H536+H577+#REF!)</f>
        <v>#REF!</v>
      </c>
      <c r="I83" s="28" t="e">
        <f>SUM(I363+I405+I501+I507+I519+I526+I536+I577+#REF!)</f>
        <v>#REF!</v>
      </c>
      <c r="J83" s="28" t="e">
        <f>SUM(J363+J405+J501+J507+J519+J526+J536+J577+#REF!)</f>
        <v>#REF!</v>
      </c>
      <c r="K83" s="28" t="e">
        <f>SUM(K363+K405+K501+K507+K519+K526+K536+K577+#REF!)</f>
        <v>#REF!</v>
      </c>
      <c r="L83" s="28" t="e">
        <f>SUM(L363+L405+L501+L507+L519+L526+L536+L577+#REF!)</f>
        <v>#REF!</v>
      </c>
      <c r="M83" s="28" t="e">
        <f>SUM(M363+M405+M501+M507+M519+M526+M536+M577+#REF!)</f>
        <v>#REF!</v>
      </c>
      <c r="N83" s="28" t="e">
        <f>SUM(N363+N405+N501+N507+N519+N526+N536+N577+#REF!)</f>
        <v>#REF!</v>
      </c>
      <c r="O83" s="28" t="e">
        <f>SUM(O363+O405+O501+O507+O519+O526+O536+O577+#REF!)</f>
        <v>#REF!</v>
      </c>
      <c r="P83" s="28" t="e">
        <f>SUM(P363+P405+P501+P507+P519+P526+P536+P577+#REF!)</f>
        <v>#REF!</v>
      </c>
      <c r="Q83" s="28" t="e">
        <f>SUM(Q363+Q405+Q501+Q507+Q519+Q526+Q536+Q577+#REF!)</f>
        <v>#REF!</v>
      </c>
      <c r="R83" s="28" t="e">
        <f>SUM(R363+R405+R501+R507+R519+R526+R536+R577+#REF!)</f>
        <v>#REF!</v>
      </c>
      <c r="S83" s="28" t="e">
        <f>SUM(S363+S405+S501+S507+S519+S526+S536+S577+#REF!)</f>
        <v>#REF!</v>
      </c>
      <c r="T83" s="28" t="e">
        <f>SUM(T363+T405+T501+T507+T519+T526+T536+T577+#REF!)</f>
        <v>#REF!</v>
      </c>
      <c r="U83" s="28" t="e">
        <f>SUM(U363+U405+U501+U507+U519+U526+U536+U577+#REF!)</f>
        <v>#REF!</v>
      </c>
      <c r="V83" s="28" t="e">
        <f>SUM(V363+V405+V501+V507+V519+V526+V536+V577+#REF!)</f>
        <v>#REF!</v>
      </c>
      <c r="W83" s="28" t="e">
        <f>SUM(W363+W405+W501+W507+W519+W526+W536+W577+#REF!)</f>
        <v>#REF!</v>
      </c>
      <c r="X83" s="28" t="e">
        <f>SUM(X363+X405+X501+X507+X519+X526+X536+X577+#REF!)</f>
        <v>#REF!</v>
      </c>
      <c r="Y83" s="28">
        <f>SUM(Y363+Y405+Y501+Y507+Y519+Y526+Y536+Y577)</f>
        <v>61649</v>
      </c>
      <c r="Z83" s="28">
        <f>SUM(Z363+Z405+Z501+Z507+Z519+Z526+Z536+Z577)</f>
        <v>74900</v>
      </c>
      <c r="AA83" s="28">
        <f>SUM(AA363+AA405+AA501+AA507+AA519+AA526+AA536+AA577)</f>
        <v>74700</v>
      </c>
      <c r="AB83" s="28">
        <f>SUM(AB363+AB405+AB501+AB507+AB519+AB526+AB536+AB577)</f>
        <v>74900</v>
      </c>
      <c r="AC83" s="28">
        <f>SUM(AC363+AC405+AC501+AC507+AC519+AC526+AC536+AC577)</f>
        <v>0</v>
      </c>
      <c r="AD83" s="31">
        <f t="shared" si="50"/>
        <v>0</v>
      </c>
    </row>
    <row r="84" spans="2:30" ht="12" customHeight="1">
      <c r="B84" s="5" t="s">
        <v>99</v>
      </c>
      <c r="C84" s="28" t="e">
        <f>SUM(C364+C406+C502+C508+C513+C520+C527+C537+C578+#REF!)</f>
        <v>#REF!</v>
      </c>
      <c r="D84" s="28" t="e">
        <f>SUM(D364+D406+D502+D508+D513+D520+D527+D537+D578+#REF!)</f>
        <v>#REF!</v>
      </c>
      <c r="E84" s="28" t="e">
        <f>SUM(E364+E406+E502+E508+E513+E520+E527+E537+E578+#REF!)</f>
        <v>#REF!</v>
      </c>
      <c r="F84" s="28" t="e">
        <f>SUM(F364+F406+F502+F508+F513+F520+F527+F537+F578+#REF!)</f>
        <v>#REF!</v>
      </c>
      <c r="G84" s="28" t="e">
        <f>SUM(G364+G406+G502+G508+G513+G520+G527+G537+G578+#REF!)</f>
        <v>#REF!</v>
      </c>
      <c r="H84" s="28" t="e">
        <f>SUM(H364+H406+H502+H508+H513+H520+H527+H537+H578+#REF!)</f>
        <v>#REF!</v>
      </c>
      <c r="I84" s="28" t="e">
        <f>SUM(I364+I406+I502+I508+I513+I520+I527+I537+I578+#REF!)</f>
        <v>#REF!</v>
      </c>
      <c r="J84" s="28" t="e">
        <f>SUM(J364+J406+J502+J508+J513+J520+J527+J537+J578+#REF!)</f>
        <v>#REF!</v>
      </c>
      <c r="K84" s="28" t="e">
        <f>SUM(K364+K406+K502+K508+K513+K520+K527+K537+K578+#REF!)</f>
        <v>#REF!</v>
      </c>
      <c r="L84" s="28" t="e">
        <f>SUM(L364+L406+L502+L508+L513+L520+L527+L537+L578+#REF!)</f>
        <v>#REF!</v>
      </c>
      <c r="M84" s="28" t="e">
        <f>SUM(M364+M406+M502+M508+M513+M520+M527+M537+M578+#REF!)</f>
        <v>#REF!</v>
      </c>
      <c r="N84" s="28" t="e">
        <f>SUM(N364+N406+N502+N508+N513+N520+N527+N537+N578+#REF!)</f>
        <v>#REF!</v>
      </c>
      <c r="O84" s="28" t="e">
        <f>SUM(O364+O406+O502+O508+O513+O520+O527+O537+O578+#REF!)</f>
        <v>#REF!</v>
      </c>
      <c r="P84" s="28" t="e">
        <f>SUM(P364+P406+P502+P508+P513+P520+P527+P537+P578+#REF!)</f>
        <v>#REF!</v>
      </c>
      <c r="Q84" s="28" t="e">
        <f>SUM(Q364+Q406+Q502+Q508+Q513+Q520+Q527+Q537+Q578+#REF!)</f>
        <v>#REF!</v>
      </c>
      <c r="R84" s="28" t="e">
        <f>SUM(R364+R406+R502+R508+R513+R520+R527+R537+R578+#REF!)</f>
        <v>#REF!</v>
      </c>
      <c r="S84" s="28" t="e">
        <f>SUM(S364+S406+S502+S508+S513+S520+S527+S537+S578+#REF!)</f>
        <v>#REF!</v>
      </c>
      <c r="T84" s="28" t="e">
        <f>SUM(T364+T406+T502+T508+T513+T520+T527+T537+T578+#REF!)</f>
        <v>#REF!</v>
      </c>
      <c r="U84" s="28" t="e">
        <f>SUM(U364+U406+U502+U508+U513+U520+U527+U537+U578+#REF!)</f>
        <v>#REF!</v>
      </c>
      <c r="V84" s="28" t="e">
        <f>SUM(V364+V406+V502+V508+V513+V520+V527+V537+V578+#REF!)</f>
        <v>#REF!</v>
      </c>
      <c r="W84" s="28" t="e">
        <f>SUM(W364+W406+W502+W508+W513+W520+W527+W537+W578+#REF!)</f>
        <v>#REF!</v>
      </c>
      <c r="X84" s="28" t="e">
        <f>SUM(X364+X406+X502+X508+X513+X520+X527+X537+X578+#REF!)</f>
        <v>#REF!</v>
      </c>
      <c r="Y84" s="28">
        <f>SUM(Y364+Y406+Y502+Y508+Y513+Y520+Y527+Y537+Y578)</f>
        <v>18884</v>
      </c>
      <c r="Z84" s="28">
        <f>SUM(Z364+Z406+Z502+Z508+Z513+Z520+Z527+Z537+Z578)</f>
        <v>18900</v>
      </c>
      <c r="AA84" s="28">
        <f>SUM(AA364+AA406+AA502+AA508+AA513+AA520+AA527+AA537+AA578)</f>
        <v>19725</v>
      </c>
      <c r="AB84" s="28">
        <f>SUM(AB364+AB406+AB502+AB508+AB513+AB520+AB527+AB537+AB578)</f>
        <v>21209</v>
      </c>
      <c r="AC84" s="28">
        <f>SUM(AC364+AC406+AC502+AC508+AC513+AC520+AC527+AC537+AC578)</f>
        <v>2309</v>
      </c>
      <c r="AD84" s="31">
        <f t="shared" si="50"/>
        <v>0.12216931216931216</v>
      </c>
    </row>
    <row r="85" spans="2:30" ht="12" customHeight="1">
      <c r="B85" s="5" t="s">
        <v>100</v>
      </c>
      <c r="C85" s="28">
        <f aca="true" t="shared" si="57" ref="C85:R85">SUM(C131+C153+C168+C183+C257+C365+C446+C475+C488)</f>
        <v>20206</v>
      </c>
      <c r="D85" s="28">
        <f t="shared" si="57"/>
        <v>26320</v>
      </c>
      <c r="E85" s="28">
        <f t="shared" si="57"/>
        <v>26087</v>
      </c>
      <c r="F85" s="28">
        <f t="shared" si="57"/>
        <v>26250</v>
      </c>
      <c r="G85" s="28">
        <f t="shared" si="57"/>
        <v>20935</v>
      </c>
      <c r="H85" s="28">
        <f t="shared" si="57"/>
        <v>22720</v>
      </c>
      <c r="I85" s="28">
        <f t="shared" si="57"/>
        <v>23626</v>
      </c>
      <c r="J85" s="28">
        <f t="shared" si="57"/>
        <v>22340</v>
      </c>
      <c r="K85" s="28">
        <f t="shared" si="57"/>
        <v>29376</v>
      </c>
      <c r="L85" s="28">
        <f t="shared" si="57"/>
        <v>23321</v>
      </c>
      <c r="M85" s="28">
        <f t="shared" si="57"/>
        <v>28718</v>
      </c>
      <c r="N85" s="28">
        <f t="shared" si="57"/>
        <v>29050</v>
      </c>
      <c r="O85" s="28">
        <f t="shared" si="57"/>
        <v>23598</v>
      </c>
      <c r="P85" s="28">
        <f t="shared" si="57"/>
        <v>32500</v>
      </c>
      <c r="Q85" s="28">
        <f t="shared" si="57"/>
        <v>20045</v>
      </c>
      <c r="R85" s="28">
        <f t="shared" si="57"/>
        <v>31875</v>
      </c>
      <c r="S85" s="28">
        <f>SUM(S131+S153+S168+S183+S257+S365+S407+S446+S475+S488)</f>
        <v>27358</v>
      </c>
      <c r="T85" s="28">
        <f>SUM(T131+T153+T168+T183+T257+T365+T407+T446+T475+T488)</f>
        <v>31300</v>
      </c>
      <c r="U85" s="28">
        <f>SUM(U131+U153+U168+U183+U257+U365+U407+U446+U475+U488)</f>
        <v>25148</v>
      </c>
      <c r="V85" s="28" t="e">
        <f>SUM(V131+V153+V168+V183+V257+V365+V407+V446+V475+V488+#REF!)</f>
        <v>#REF!</v>
      </c>
      <c r="W85" s="28" t="e">
        <f>SUM(W131+W153+W168+W183+W257+W365+W407+W446+W475+W488+#REF!)</f>
        <v>#REF!</v>
      </c>
      <c r="X85" s="28" t="e">
        <f>SUM(X131+X153+X168+X183+X257+X365+X407+X446+X475+X488+#REF!)</f>
        <v>#REF!</v>
      </c>
      <c r="Y85" s="28">
        <f>SUM(Y131+Y153+Y168+Y183+Y257+Y365+Y407+Y446+Y475+Y488)</f>
        <v>21514</v>
      </c>
      <c r="Z85" s="28">
        <f>SUM(Z131+Z153+Z168+Z183+Z257+Z365+Z407+Z446+Z475+Z488)</f>
        <v>27750</v>
      </c>
      <c r="AA85" s="28">
        <f>SUM(AA131+AA153+AA168+AA183+AA257+AA365+AA407+AA446+AA475+AA488)</f>
        <v>28950</v>
      </c>
      <c r="AB85" s="28">
        <f>SUM(AB131+AB153+AB168+AB183+AB257+AB365+AB407+AB446+AB475+AB488)</f>
        <v>33990</v>
      </c>
      <c r="AC85" s="28">
        <f>SUM(AC131+AC153+AC168+AC183+AC257+AC365+AC407+AC446+AC475+AC488)</f>
        <v>6240</v>
      </c>
      <c r="AD85" s="31">
        <f t="shared" si="50"/>
        <v>0.22486486486486487</v>
      </c>
    </row>
    <row r="86" spans="2:30" ht="12" customHeight="1">
      <c r="B86" s="5" t="s">
        <v>101</v>
      </c>
      <c r="C86" s="28">
        <f aca="true" t="shared" si="58" ref="C86:U86">SUM(C132+C447)</f>
        <v>12448</v>
      </c>
      <c r="D86" s="28">
        <f t="shared" si="58"/>
        <v>12800</v>
      </c>
      <c r="E86" s="28">
        <f t="shared" si="58"/>
        <v>12005</v>
      </c>
      <c r="F86" s="28">
        <f t="shared" si="58"/>
        <v>12450</v>
      </c>
      <c r="G86" s="28">
        <f t="shared" si="58"/>
        <v>11688</v>
      </c>
      <c r="H86" s="28">
        <f t="shared" si="58"/>
        <v>12450</v>
      </c>
      <c r="I86" s="28">
        <f t="shared" si="58"/>
        <v>10857</v>
      </c>
      <c r="J86" s="28">
        <f t="shared" si="58"/>
        <v>12800</v>
      </c>
      <c r="K86" s="28">
        <f t="shared" si="58"/>
        <v>11403</v>
      </c>
      <c r="L86" s="28">
        <f t="shared" si="58"/>
        <v>12500</v>
      </c>
      <c r="M86" s="28">
        <f t="shared" si="58"/>
        <v>10810</v>
      </c>
      <c r="N86" s="28">
        <f t="shared" si="58"/>
        <v>13500</v>
      </c>
      <c r="O86" s="28">
        <f t="shared" si="58"/>
        <v>11468</v>
      </c>
      <c r="P86" s="28">
        <f t="shared" si="58"/>
        <v>16000</v>
      </c>
      <c r="Q86" s="28">
        <f t="shared" si="58"/>
        <v>12235</v>
      </c>
      <c r="R86" s="28">
        <f t="shared" si="58"/>
        <v>16100</v>
      </c>
      <c r="S86" s="28">
        <f t="shared" si="58"/>
        <v>11137</v>
      </c>
      <c r="T86" s="28">
        <f t="shared" si="58"/>
        <v>16400</v>
      </c>
      <c r="U86" s="28">
        <f t="shared" si="58"/>
        <v>13001</v>
      </c>
      <c r="V86" s="28" t="e">
        <f>SUM(V132+V447+#REF!)</f>
        <v>#REF!</v>
      </c>
      <c r="W86" s="28" t="e">
        <f>SUM(W132+W447+#REF!)</f>
        <v>#REF!</v>
      </c>
      <c r="X86" s="28" t="e">
        <f>SUM(X132+X447+#REF!)</f>
        <v>#REF!</v>
      </c>
      <c r="Y86" s="28">
        <f>SUM(Y132+Y447)</f>
        <v>14425</v>
      </c>
      <c r="Z86" s="28">
        <f>SUM(Z132+Z447)</f>
        <v>13420</v>
      </c>
      <c r="AA86" s="28">
        <f>SUM(AA132+AA447)</f>
        <v>13420</v>
      </c>
      <c r="AB86" s="28">
        <f>SUM(AB132+AB447)</f>
        <v>14550</v>
      </c>
      <c r="AC86" s="28">
        <f>SUM(AC132+AC447)</f>
        <v>1130</v>
      </c>
      <c r="AD86" s="31">
        <f t="shared" si="50"/>
        <v>0.08420268256333831</v>
      </c>
    </row>
    <row r="87" spans="2:30" ht="12" customHeight="1">
      <c r="B87" s="5" t="s">
        <v>102</v>
      </c>
      <c r="C87" s="28">
        <f aca="true" t="shared" si="59" ref="C87:U87">SUM(C133+C154+C448+C489)</f>
        <v>9485</v>
      </c>
      <c r="D87" s="28">
        <f t="shared" si="59"/>
        <v>10525</v>
      </c>
      <c r="E87" s="28">
        <f t="shared" si="59"/>
        <v>10692</v>
      </c>
      <c r="F87" s="28">
        <f t="shared" si="59"/>
        <v>10795</v>
      </c>
      <c r="G87" s="28">
        <f t="shared" si="59"/>
        <v>10134</v>
      </c>
      <c r="H87" s="28">
        <f t="shared" si="59"/>
        <v>10855</v>
      </c>
      <c r="I87" s="28">
        <f t="shared" si="59"/>
        <v>10245</v>
      </c>
      <c r="J87" s="28">
        <f t="shared" si="59"/>
        <v>12930</v>
      </c>
      <c r="K87" s="28">
        <f t="shared" si="59"/>
        <v>11414</v>
      </c>
      <c r="L87" s="28">
        <f t="shared" si="59"/>
        <v>13700</v>
      </c>
      <c r="M87" s="28">
        <f t="shared" si="59"/>
        <v>13027</v>
      </c>
      <c r="N87" s="28">
        <f t="shared" si="59"/>
        <v>13850</v>
      </c>
      <c r="O87" s="28">
        <f t="shared" si="59"/>
        <v>13298</v>
      </c>
      <c r="P87" s="28">
        <f t="shared" si="59"/>
        <v>14039</v>
      </c>
      <c r="Q87" s="28">
        <f t="shared" si="59"/>
        <v>13769</v>
      </c>
      <c r="R87" s="28">
        <f t="shared" si="59"/>
        <v>15700</v>
      </c>
      <c r="S87" s="28">
        <f t="shared" si="59"/>
        <v>14283</v>
      </c>
      <c r="T87" s="28">
        <f t="shared" si="59"/>
        <v>16010</v>
      </c>
      <c r="U87" s="28">
        <f t="shared" si="59"/>
        <v>14895</v>
      </c>
      <c r="V87" s="28" t="e">
        <f>SUM(V133+V154+V448+V489+#REF!)</f>
        <v>#REF!</v>
      </c>
      <c r="W87" s="28" t="e">
        <f>SUM(W133+W154+W448+W489+#REF!)</f>
        <v>#REF!</v>
      </c>
      <c r="X87" s="28" t="e">
        <f>SUM(X133+X154+X448+X489+#REF!)</f>
        <v>#REF!</v>
      </c>
      <c r="Y87" s="28">
        <f>SUM(Y133+Y154+Y448+Y489)</f>
        <v>12995</v>
      </c>
      <c r="Z87" s="28">
        <f>SUM(Z133+Z154+Z448+Z489)</f>
        <v>13670</v>
      </c>
      <c r="AA87" s="28">
        <f>SUM(AA133+AA154+AA448+AA489)</f>
        <v>13670</v>
      </c>
      <c r="AB87" s="28">
        <f>SUM(AB133+AB154+AB448+AB489)</f>
        <v>14500</v>
      </c>
      <c r="AC87" s="28">
        <f>SUM(AC133+AC154+AC448+AC489)</f>
        <v>830</v>
      </c>
      <c r="AD87" s="31">
        <f t="shared" si="50"/>
        <v>0.06071689831748354</v>
      </c>
    </row>
    <row r="88" spans="2:30" ht="12" customHeight="1">
      <c r="B88" s="5" t="s">
        <v>103</v>
      </c>
      <c r="C88" s="28" t="e">
        <f>SUM(C136+C156+C170+C194+C260+C317+C368+C450+C491+#REF!)</f>
        <v>#REF!</v>
      </c>
      <c r="D88" s="28" t="e">
        <f>SUM(D136+D156+D170+D194+D260+D317+D368+D450+D491+#REF!)</f>
        <v>#REF!</v>
      </c>
      <c r="E88" s="28" t="e">
        <f>SUM(E136+E156+E170+E194+E260+E317+E368+E450+E491+#REF!)</f>
        <v>#REF!</v>
      </c>
      <c r="F88" s="28" t="e">
        <f>SUM(F136+F156+F170+F194+F260+F317+F368+F450+F491+#REF!)</f>
        <v>#REF!</v>
      </c>
      <c r="G88" s="28" t="e">
        <f>SUM(G136+G156+G170+G194+G260+G317+G368+G450+G491+#REF!)</f>
        <v>#REF!</v>
      </c>
      <c r="H88" s="28" t="e">
        <f>SUM(H136+H156+H170+H194+H260+H317+H368+H450+H491+#REF!)</f>
        <v>#REF!</v>
      </c>
      <c r="I88" s="28" t="e">
        <f>SUM(I136+I156+I170+I194+I260+I317+I368+I450+I491+#REF!)</f>
        <v>#REF!</v>
      </c>
      <c r="J88" s="28" t="e">
        <f>SUM(J136+J156+J170+J194+J260+J317+J368+J450+J491+#REF!)</f>
        <v>#REF!</v>
      </c>
      <c r="K88" s="28" t="e">
        <f>SUM(K136+K156+K170+K194+K260+K317+K368+K450+K491+#REF!)</f>
        <v>#REF!</v>
      </c>
      <c r="L88" s="28" t="e">
        <f>SUM(L136+L156+L170+L194+L260+L317+L368+L450+L491+#REF!)</f>
        <v>#REF!</v>
      </c>
      <c r="M88" s="28" t="e">
        <f>SUM(M136+M156+M170+M194+M260+M317+M368+M450+M491+#REF!)</f>
        <v>#REF!</v>
      </c>
      <c r="N88" s="28" t="e">
        <f>SUM(N136+N156+N170+N194+N260+N317+N368+N450+N491+#REF!)</f>
        <v>#REF!</v>
      </c>
      <c r="O88" s="28" t="e">
        <f>SUM(O136+O156+O170+O194+O260+O317+O368+O450+O491+#REF!)</f>
        <v>#REF!</v>
      </c>
      <c r="P88" s="28" t="e">
        <f>SUM(P136+P156+P170+P194+P260+P317+P368+P450+P491+#REF!)</f>
        <v>#REF!</v>
      </c>
      <c r="Q88" s="28" t="e">
        <f>SUM(Q136+Q156+Q170+Q194+Q260+Q317+Q368+Q450+Q491+#REF!)</f>
        <v>#REF!</v>
      </c>
      <c r="R88" s="28" t="e">
        <f>SUM(R136+R156+R170+R194+R260+R317+R368+R450+R491+#REF!)</f>
        <v>#REF!</v>
      </c>
      <c r="S88" s="28" t="e">
        <f>SUM(S136+S156+S170+S194+S260+S317+S368+S450+S491+#REF!)</f>
        <v>#REF!</v>
      </c>
      <c r="T88" s="28" t="e">
        <f>SUM(T136+T156+T170+T194+T260+T317+T368+T450+T491+#REF!)</f>
        <v>#REF!</v>
      </c>
      <c r="U88" s="28" t="e">
        <f>SUM(U136+U156+U170+U194+U260+U317+U368+U450+U491+#REF!)</f>
        <v>#REF!</v>
      </c>
      <c r="V88" s="28" t="e">
        <f>SUM(V136+V156+V170+V194+V260+V317+V368+V450+V491+#REF!)</f>
        <v>#REF!</v>
      </c>
      <c r="W88" s="28" t="e">
        <f>SUM(W136+W156+W170+W194+W260+W317+W368+W450+W491+#REF!)</f>
        <v>#REF!</v>
      </c>
      <c r="X88" s="28" t="e">
        <f>SUM(X136+X156+X170+X194+X260+X317+X368+X450+X491+#REF!)</f>
        <v>#REF!</v>
      </c>
      <c r="Y88" s="28">
        <f>SUM(Y136+Y156+Y170+Y194+Y260+Y317+Y368+Y450+Y491)</f>
        <v>8657</v>
      </c>
      <c r="Z88" s="28">
        <f>SUM(Z136+Z156+Z170+Z194+Z260+Z317+Z368+Z450+Z491)</f>
        <v>11380</v>
      </c>
      <c r="AA88" s="28">
        <f>SUM(AA136+AA156+AA170+AA194+AA260+AA317+AA368+AA450+AA491)</f>
        <v>10860</v>
      </c>
      <c r="AB88" s="28">
        <f>SUM(AB136+AB156+AB170+AB194+AB260+AB317+AB368+AB450+AB491)</f>
        <v>12395</v>
      </c>
      <c r="AC88" s="28">
        <f>SUM(AC136+AC156+AC170+AC194+AC260+AC317+AC368+AC450+AC491)</f>
        <v>1015</v>
      </c>
      <c r="AD88" s="31">
        <f t="shared" si="50"/>
        <v>0.08919156414762741</v>
      </c>
    </row>
    <row r="89" spans="2:30" ht="12" customHeight="1">
      <c r="B89" s="5" t="s">
        <v>104</v>
      </c>
      <c r="C89" s="28" t="e">
        <f>SUM(C134+C155+C169+C258+C315+C366+C490+#REF!+C604+C611+C612)</f>
        <v>#REF!</v>
      </c>
      <c r="D89" s="28" t="e">
        <f>SUM(D134+D155+D169+D258+D315+D366+D490+#REF!+D604+D611+D612)</f>
        <v>#REF!</v>
      </c>
      <c r="E89" s="28" t="e">
        <f>SUM(E134+E155+E169+E258+E315+E366+E490+#REF!+E604+E611+E612)</f>
        <v>#REF!</v>
      </c>
      <c r="F89" s="28" t="e">
        <f>SUM(F134+F155+F169+F258+F315+F366+F490+#REF!+F604+F611+F612)</f>
        <v>#REF!</v>
      </c>
      <c r="G89" s="28" t="e">
        <f>SUM(G134+G155+G169+G258+G315+G366+G490+#REF!+G604+G611+G612)</f>
        <v>#REF!</v>
      </c>
      <c r="H89" s="28" t="e">
        <f>SUM(H134+H155+H169+H258+H315+H366+H490+#REF!+H604+H611+H612)</f>
        <v>#REF!</v>
      </c>
      <c r="I89" s="28" t="e">
        <f>SUM(I134+I155+I169+I258+I315+I366+I490+#REF!+I604+I611+I612)</f>
        <v>#REF!</v>
      </c>
      <c r="J89" s="28" t="e">
        <f>SUM(J134+J155+J169+J258+J315+J366+J490+#REF!+J604+J611+J612)</f>
        <v>#REF!</v>
      </c>
      <c r="K89" s="28" t="e">
        <f>SUM(K134+K155+K169+K258+K315+K366+K490+#REF!+K604+K611+K612)</f>
        <v>#REF!</v>
      </c>
      <c r="L89" s="28" t="e">
        <f>SUM(L134+L155+L169+L258+L315+L366+L490+#REF!+L604+L611+L612)</f>
        <v>#REF!</v>
      </c>
      <c r="M89" s="28" t="e">
        <f>SUM(M134+M155+M169+M258+M315+M366+M490+#REF!+M604+M611+M612)</f>
        <v>#REF!</v>
      </c>
      <c r="N89" s="28" t="e">
        <f>SUM(N134+N155+N169+N258+N315+N366+N490+#REF!+N604+N611+N612)</f>
        <v>#REF!</v>
      </c>
      <c r="O89" s="28" t="e">
        <f>SUM(O134+O155+O169+O258+O315+O366+O490+#REF!+O604+O611+O612)</f>
        <v>#REF!</v>
      </c>
      <c r="P89" s="28" t="e">
        <f>SUM(P134+P155+P169+P258+P315+P366+P490+#REF!+P604+P611+P612)</f>
        <v>#REF!</v>
      </c>
      <c r="Q89" s="28" t="e">
        <f>SUM(Q134+Q155+Q169+Q258+Q315+Q366+Q490+#REF!+Q604+Q611+Q612)</f>
        <v>#REF!</v>
      </c>
      <c r="R89" s="28" t="e">
        <f>SUM(R134+R155+R169+R258+R315+R366+R490+#REF!+R604+R611+R612)</f>
        <v>#REF!</v>
      </c>
      <c r="S89" s="28" t="e">
        <f>SUM(S134+S155+S169+S258+S315+S366+S490+#REF!+S604+S611+S612)</f>
        <v>#REF!</v>
      </c>
      <c r="T89" s="28" t="e">
        <f>SUM(T134+T155+T169+T258+T315+T366+T490+#REF!+T604+T611+T612)</f>
        <v>#REF!</v>
      </c>
      <c r="U89" s="28" t="e">
        <f>SUM(U134+U155+U169+U258+U315+U366+U490+#REF!+U604+U611+U612)</f>
        <v>#REF!</v>
      </c>
      <c r="V89" s="28" t="e">
        <f>SUM(V134+V155+V169+V258+V315+V366+V490+#REF!+V604+V611+V612)</f>
        <v>#REF!</v>
      </c>
      <c r="W89" s="28" t="e">
        <f>SUM(W134+W155+W169+W258+W315+W366+W490+#REF!+W604+W611+W612)</f>
        <v>#REF!</v>
      </c>
      <c r="X89" s="28" t="e">
        <f>SUM(X134+X155+X169+X258+X315+X366+X490+#REF!+X604+X611+X612)</f>
        <v>#REF!</v>
      </c>
      <c r="Y89" s="28">
        <f>SUM(Y134+Y155+Y169+Y258+Y315+Y366+Y490+Y604+Y611+Y612)</f>
        <v>29651</v>
      </c>
      <c r="Z89" s="28">
        <f>SUM(Z134+Z155+Z169+Z258+Z315+Z366+Z490+Z604+Z611+Z612)</f>
        <v>28155</v>
      </c>
      <c r="AA89" s="28">
        <f>SUM(AA134+AA155+AA169+AA258+AA315+AA366+AA490+AA604+AA611+AA612)</f>
        <v>27985</v>
      </c>
      <c r="AB89" s="28">
        <f>SUM(AB134+AB155+AB169+AB258+AB315+AB366+AB490+AB604+AB611+AB612)</f>
        <v>28573</v>
      </c>
      <c r="AC89" s="28">
        <f>SUM(AC134+AC155+AC169+AC258+AC315+AC366+AC490+AC604+AC611+AC612)</f>
        <v>418</v>
      </c>
      <c r="AD89" s="31">
        <f t="shared" si="50"/>
        <v>0.014846386077073344</v>
      </c>
    </row>
    <row r="90" spans="2:30" ht="12" customHeight="1">
      <c r="B90" s="5" t="s">
        <v>105</v>
      </c>
      <c r="C90" s="28" t="e">
        <f>SUM(C135+C259+C265+C296+C316+C367+#REF!)</f>
        <v>#REF!</v>
      </c>
      <c r="D90" s="28" t="e">
        <f>SUM(D135+D259+D265+D296+D316+D367+#REF!)</f>
        <v>#REF!</v>
      </c>
      <c r="E90" s="28" t="e">
        <f>SUM(E135+E259+E265+E296+E316+E367+#REF!)</f>
        <v>#REF!</v>
      </c>
      <c r="F90" s="28" t="e">
        <f>SUM(F135+F259+F265+F296+F316+F367+#REF!)</f>
        <v>#REF!</v>
      </c>
      <c r="G90" s="28" t="e">
        <f>SUM(G135+G259+G265+G296+G316+G367+#REF!)</f>
        <v>#REF!</v>
      </c>
      <c r="H90" s="28" t="e">
        <f>SUM(H135+H259+H265+H296+H316+H367+#REF!)</f>
        <v>#REF!</v>
      </c>
      <c r="I90" s="28" t="e">
        <f>SUM(I135+I259+I265+I296+I316+I367+#REF!)</f>
        <v>#REF!</v>
      </c>
      <c r="J90" s="28" t="e">
        <f>SUM(J135+J259+J265+J296+J316+J367+#REF!)</f>
        <v>#REF!</v>
      </c>
      <c r="K90" s="28" t="e">
        <f>SUM(K135+K259+K265+K296+K316+K367+#REF!)</f>
        <v>#REF!</v>
      </c>
      <c r="L90" s="28" t="e">
        <f>SUM(L135+L259+L265+L296+L316+L367+#REF!)</f>
        <v>#REF!</v>
      </c>
      <c r="M90" s="28" t="e">
        <f>SUM(M135+M259+M265+M296+M316+M367+#REF!)</f>
        <v>#REF!</v>
      </c>
      <c r="N90" s="28" t="e">
        <f>SUM(N135+N259+N265+N296+N316+N367+#REF!)</f>
        <v>#REF!</v>
      </c>
      <c r="O90" s="28" t="e">
        <f>SUM(O135+O259+O265+O296+O316+O367+#REF!)</f>
        <v>#REF!</v>
      </c>
      <c r="P90" s="28" t="e">
        <f>SUM(P135+P259+P265+P296+P316+P367+#REF!)</f>
        <v>#REF!</v>
      </c>
      <c r="Q90" s="28" t="e">
        <f>SUM(Q135+Q259+Q265+Q296+Q316+Q367+#REF!)</f>
        <v>#REF!</v>
      </c>
      <c r="R90" s="28" t="e">
        <f>SUM(R135+R259+R265+R296+R316+R367+#REF!)</f>
        <v>#REF!</v>
      </c>
      <c r="S90" s="28" t="e">
        <f>SUM(S135+S259+S265+S296+S316+S367+#REF!)</f>
        <v>#REF!</v>
      </c>
      <c r="T90" s="28" t="e">
        <f>SUM(T135+T259+T265+T296+T316+T367+#REF!)</f>
        <v>#REF!</v>
      </c>
      <c r="U90" s="28" t="e">
        <f>SUM(U135+U259+U265+U296+U316+U367+#REF!)</f>
        <v>#REF!</v>
      </c>
      <c r="V90" s="28" t="e">
        <f>SUM(V135+V259+V265+V296+V316+V367+#REF!)</f>
        <v>#REF!</v>
      </c>
      <c r="W90" s="28" t="e">
        <f>SUM(W135+W259+W265+W296+W316+W367+#REF!)</f>
        <v>#REF!</v>
      </c>
      <c r="X90" s="28" t="e">
        <f>SUM(X135+X259+X265+X296+X316+X367+#REF!)</f>
        <v>#REF!</v>
      </c>
      <c r="Y90" s="28">
        <f>SUM(Y135+Y259+Y265+Y296+Y316+Y367)</f>
        <v>46412</v>
      </c>
      <c r="Z90" s="28">
        <f>SUM(Z135+Z259+Z265+Z296+Z316+Z367)</f>
        <v>60362</v>
      </c>
      <c r="AA90" s="28">
        <f>SUM(AA135+AA259+AA265+AA296+AA316+AA367)</f>
        <v>52700</v>
      </c>
      <c r="AB90" s="28">
        <f>SUM(AB135+AB259+AB265+AB296+AB316+AB367)</f>
        <v>60007</v>
      </c>
      <c r="AC90" s="28">
        <f>SUM(AC135+AC259+AC265+AC296+AC316+AC367)</f>
        <v>-355</v>
      </c>
      <c r="AD90" s="31">
        <f t="shared" si="50"/>
        <v>-0.0058811835260594416</v>
      </c>
    </row>
    <row r="91" spans="2:30" ht="12" customHeight="1">
      <c r="B91" s="5" t="s">
        <v>106</v>
      </c>
      <c r="C91" s="28">
        <v>163000</v>
      </c>
      <c r="D91" s="28">
        <v>163000</v>
      </c>
      <c r="E91" s="28">
        <v>163000</v>
      </c>
      <c r="F91" s="28">
        <v>163000</v>
      </c>
      <c r="G91" s="28">
        <v>163000</v>
      </c>
      <c r="H91" s="28">
        <v>163000</v>
      </c>
      <c r="I91" s="28">
        <v>163000</v>
      </c>
      <c r="J91" s="28">
        <v>163000</v>
      </c>
      <c r="K91" s="28">
        <v>163000</v>
      </c>
      <c r="L91" s="28">
        <v>163000</v>
      </c>
      <c r="M91" s="28">
        <v>163000</v>
      </c>
      <c r="N91" s="28">
        <v>163000</v>
      </c>
      <c r="O91" s="28">
        <v>163000</v>
      </c>
      <c r="P91" s="28">
        <v>163000</v>
      </c>
      <c r="Q91" s="28">
        <v>163000</v>
      </c>
      <c r="R91" s="28">
        <f>SUM(R137+R157+R158+R159+R160+R174+R175+R184+R561+R584+R580+R492+R538+R557+R579+R605)</f>
        <v>202475</v>
      </c>
      <c r="S91" s="28">
        <f>SUM(S137+S157+S158+S159+S160+S174+S175+S184+S561+S584+S580+S492+S538+S557+S579+S605)</f>
        <v>202070</v>
      </c>
      <c r="T91" s="28">
        <f>SUM(T137+T157+T158+T159+T160+T174+T175+T184+T561+T584+T580+T492+T538+T557+T579+T605)-4085</f>
        <v>206665</v>
      </c>
      <c r="U91" s="28">
        <f aca="true" t="shared" si="60" ref="U91:AB91">SUM(U137+U157+U158+U159+U160+U174+U175+U184+U561+U584+U580+U492+U538+U557+U579+U605)</f>
        <v>152818</v>
      </c>
      <c r="V91" s="28">
        <f t="shared" si="60"/>
        <v>190450</v>
      </c>
      <c r="W91" s="28">
        <f t="shared" si="60"/>
        <v>167612</v>
      </c>
      <c r="X91" s="28">
        <f t="shared" si="60"/>
        <v>189400</v>
      </c>
      <c r="Y91" s="28">
        <f t="shared" si="60"/>
        <v>170426</v>
      </c>
      <c r="Z91" s="28">
        <f t="shared" si="60"/>
        <v>219150</v>
      </c>
      <c r="AA91" s="28">
        <f t="shared" si="60"/>
        <v>223650</v>
      </c>
      <c r="AB91" s="28">
        <f t="shared" si="60"/>
        <v>222750</v>
      </c>
      <c r="AC91" s="16">
        <f t="shared" si="52"/>
        <v>3600</v>
      </c>
      <c r="AD91" s="31">
        <f t="shared" si="50"/>
        <v>0.01642710472279261</v>
      </c>
    </row>
    <row r="92" spans="2:30" ht="12" customHeight="1">
      <c r="B92" s="5" t="s">
        <v>107</v>
      </c>
      <c r="C92" s="28">
        <f aca="true" t="shared" si="61" ref="C92:X92">SUM(C195+C196+C197+C198)</f>
        <v>10432</v>
      </c>
      <c r="D92" s="28">
        <f t="shared" si="61"/>
        <v>11250</v>
      </c>
      <c r="E92" s="28">
        <f t="shared" si="61"/>
        <v>6098</v>
      </c>
      <c r="F92" s="28">
        <f t="shared" si="61"/>
        <v>9000</v>
      </c>
      <c r="G92" s="28">
        <f t="shared" si="61"/>
        <v>4202</v>
      </c>
      <c r="H92" s="28">
        <f t="shared" si="61"/>
        <v>9000</v>
      </c>
      <c r="I92" s="28">
        <f t="shared" si="61"/>
        <v>5393</v>
      </c>
      <c r="J92" s="28">
        <f t="shared" si="61"/>
        <v>9000</v>
      </c>
      <c r="K92" s="28">
        <f t="shared" si="61"/>
        <v>3546</v>
      </c>
      <c r="L92" s="28">
        <f t="shared" si="61"/>
        <v>9000</v>
      </c>
      <c r="M92" s="28">
        <f t="shared" si="61"/>
        <v>8019</v>
      </c>
      <c r="N92" s="28">
        <f t="shared" si="61"/>
        <v>11000</v>
      </c>
      <c r="O92" s="28">
        <f t="shared" si="61"/>
        <v>4139</v>
      </c>
      <c r="P92" s="28">
        <f t="shared" si="61"/>
        <v>11000</v>
      </c>
      <c r="Q92" s="28">
        <f t="shared" si="61"/>
        <v>6602</v>
      </c>
      <c r="R92" s="28">
        <f t="shared" si="61"/>
        <v>11500</v>
      </c>
      <c r="S92" s="28">
        <f t="shared" si="61"/>
        <v>9108</v>
      </c>
      <c r="T92" s="28">
        <f t="shared" si="61"/>
        <v>10500</v>
      </c>
      <c r="U92" s="28">
        <f t="shared" si="61"/>
        <v>9757</v>
      </c>
      <c r="V92" s="28">
        <f t="shared" si="61"/>
        <v>5250</v>
      </c>
      <c r="W92" s="28">
        <f>SUM(W195+W196+W197+W198)</f>
        <v>3473</v>
      </c>
      <c r="X92" s="28">
        <f t="shared" si="61"/>
        <v>5250</v>
      </c>
      <c r="Y92" s="28">
        <f>SUM(Y195+Y196+Y197+Y198)</f>
        <v>1789</v>
      </c>
      <c r="Z92" s="28">
        <f>SUM(Z195+Z196+Z197+Z198)</f>
        <v>5250</v>
      </c>
      <c r="AA92" s="28">
        <f>SUM(AA195+AA196+AA197+AA198)</f>
        <v>5250</v>
      </c>
      <c r="AB92" s="28">
        <f>SUM(AB195+AB196+AB197+AB198)</f>
        <v>5250</v>
      </c>
      <c r="AC92" s="16">
        <f t="shared" si="52"/>
        <v>0</v>
      </c>
      <c r="AD92" s="31">
        <f t="shared" si="50"/>
        <v>0</v>
      </c>
    </row>
    <row r="93" spans="2:30" ht="12" customHeight="1">
      <c r="B93" s="5" t="s">
        <v>108</v>
      </c>
      <c r="C93" s="28">
        <f aca="true" t="shared" si="62" ref="C93:X93">SUM(C408+C409+C410)</f>
        <v>383518</v>
      </c>
      <c r="D93" s="28">
        <f t="shared" si="62"/>
        <v>446095</v>
      </c>
      <c r="E93" s="28">
        <f t="shared" si="62"/>
        <v>444565</v>
      </c>
      <c r="F93" s="28">
        <f t="shared" si="62"/>
        <v>461095</v>
      </c>
      <c r="G93" s="28">
        <f t="shared" si="62"/>
        <v>422923</v>
      </c>
      <c r="H93" s="28">
        <f t="shared" si="62"/>
        <v>479950</v>
      </c>
      <c r="I93" s="28">
        <f t="shared" si="62"/>
        <v>469240</v>
      </c>
      <c r="J93" s="28">
        <f t="shared" si="62"/>
        <v>571700</v>
      </c>
      <c r="K93" s="28">
        <f t="shared" si="62"/>
        <v>546915</v>
      </c>
      <c r="L93" s="28">
        <f t="shared" si="62"/>
        <v>709000</v>
      </c>
      <c r="M93" s="28">
        <f t="shared" si="62"/>
        <v>662942</v>
      </c>
      <c r="N93" s="28">
        <f t="shared" si="62"/>
        <v>687400</v>
      </c>
      <c r="O93" s="28">
        <f t="shared" si="62"/>
        <v>680374</v>
      </c>
      <c r="P93" s="28">
        <f t="shared" si="62"/>
        <v>694950</v>
      </c>
      <c r="Q93" s="28">
        <f t="shared" si="62"/>
        <v>696729</v>
      </c>
      <c r="R93" s="28">
        <f t="shared" si="62"/>
        <v>706550</v>
      </c>
      <c r="S93" s="28">
        <f t="shared" si="62"/>
        <v>652374</v>
      </c>
      <c r="T93" s="28">
        <f t="shared" si="62"/>
        <v>686821</v>
      </c>
      <c r="U93" s="28">
        <f t="shared" si="62"/>
        <v>642423</v>
      </c>
      <c r="V93" s="28">
        <f t="shared" si="62"/>
        <v>725505</v>
      </c>
      <c r="W93" s="28">
        <f>SUM(W408+W409+W410)</f>
        <v>629985</v>
      </c>
      <c r="X93" s="28">
        <f t="shared" si="62"/>
        <v>645544</v>
      </c>
      <c r="Y93" s="28">
        <f>SUM(Y408+Y409+Y410)</f>
        <v>619180</v>
      </c>
      <c r="Z93" s="28">
        <f>SUM(Z408+Z409+Z410)</f>
        <v>622920</v>
      </c>
      <c r="AA93" s="28">
        <f>SUM(AA408+AA409+AA410)</f>
        <v>619500</v>
      </c>
      <c r="AB93" s="28">
        <f>SUM(AB408+AB409+AB410)</f>
        <v>582485</v>
      </c>
      <c r="AC93" s="16">
        <f t="shared" si="52"/>
        <v>-40435</v>
      </c>
      <c r="AD93" s="31">
        <f t="shared" si="50"/>
        <v>-0.06491202722661016</v>
      </c>
    </row>
    <row r="94" spans="2:30" ht="12" customHeight="1">
      <c r="B94" s="5" t="s">
        <v>109</v>
      </c>
      <c r="C94" s="28">
        <f aca="true" t="shared" si="63" ref="C94:X94">SUM(C138)</f>
        <v>508</v>
      </c>
      <c r="D94" s="28">
        <f t="shared" si="63"/>
        <v>4000</v>
      </c>
      <c r="E94" s="28">
        <f t="shared" si="63"/>
        <v>4880</v>
      </c>
      <c r="F94" s="28">
        <f t="shared" si="63"/>
        <v>4000</v>
      </c>
      <c r="G94" s="28">
        <f t="shared" si="63"/>
        <v>6208</v>
      </c>
      <c r="H94" s="28">
        <f t="shared" si="63"/>
        <v>4000</v>
      </c>
      <c r="I94" s="28">
        <f t="shared" si="63"/>
        <v>6236</v>
      </c>
      <c r="J94" s="28">
        <f t="shared" si="63"/>
        <v>5340</v>
      </c>
      <c r="K94" s="28">
        <f t="shared" si="63"/>
        <v>6409</v>
      </c>
      <c r="L94" s="28">
        <f t="shared" si="63"/>
        <v>6600</v>
      </c>
      <c r="M94" s="28">
        <f t="shared" si="63"/>
        <v>6638</v>
      </c>
      <c r="N94" s="28">
        <f t="shared" si="63"/>
        <v>6800</v>
      </c>
      <c r="O94" s="28">
        <f t="shared" si="63"/>
        <v>6370</v>
      </c>
      <c r="P94" s="28">
        <f t="shared" si="63"/>
        <v>6800</v>
      </c>
      <c r="Q94" s="28">
        <f t="shared" si="63"/>
        <v>5736</v>
      </c>
      <c r="R94" s="28">
        <f t="shared" si="63"/>
        <v>6800</v>
      </c>
      <c r="S94" s="28">
        <f t="shared" si="63"/>
        <v>5913</v>
      </c>
      <c r="T94" s="28">
        <f t="shared" si="63"/>
        <v>6800</v>
      </c>
      <c r="U94" s="28">
        <f t="shared" si="63"/>
        <v>5850</v>
      </c>
      <c r="V94" s="28">
        <f t="shared" si="63"/>
        <v>6800</v>
      </c>
      <c r="W94" s="28">
        <f>SUM(W138)</f>
        <v>5639</v>
      </c>
      <c r="X94" s="28">
        <f t="shared" si="63"/>
        <v>6800</v>
      </c>
      <c r="Y94" s="28">
        <f>SUM(Y138)</f>
        <v>5478</v>
      </c>
      <c r="Z94" s="28">
        <f>SUM(Z138)</f>
        <v>9800</v>
      </c>
      <c r="AA94" s="28">
        <f>SUM(AA138)</f>
        <v>9800</v>
      </c>
      <c r="AB94" s="28">
        <f>SUM(AB138)</f>
        <v>9900</v>
      </c>
      <c r="AC94" s="16">
        <f t="shared" si="52"/>
        <v>100</v>
      </c>
      <c r="AD94" s="31">
        <f t="shared" si="50"/>
        <v>0.01020408163265306</v>
      </c>
    </row>
    <row r="95" spans="2:30" ht="12" customHeight="1">
      <c r="B95" s="5" t="s">
        <v>110</v>
      </c>
      <c r="C95" s="28">
        <f aca="true" t="shared" si="64" ref="C95:Z95">SUM(C369+C411)</f>
        <v>11973</v>
      </c>
      <c r="D95" s="28">
        <f t="shared" si="64"/>
        <v>17000</v>
      </c>
      <c r="E95" s="28">
        <f t="shared" si="64"/>
        <v>19770</v>
      </c>
      <c r="F95" s="28">
        <f t="shared" si="64"/>
        <v>17000</v>
      </c>
      <c r="G95" s="28">
        <f t="shared" si="64"/>
        <v>14906</v>
      </c>
      <c r="H95" s="28">
        <f t="shared" si="64"/>
        <v>11000</v>
      </c>
      <c r="I95" s="28">
        <f t="shared" si="64"/>
        <v>8010</v>
      </c>
      <c r="J95" s="28">
        <f t="shared" si="64"/>
        <v>11000</v>
      </c>
      <c r="K95" s="28">
        <f t="shared" si="64"/>
        <v>9763</v>
      </c>
      <c r="L95" s="28">
        <f t="shared" si="64"/>
        <v>11000</v>
      </c>
      <c r="M95" s="28">
        <f t="shared" si="64"/>
        <v>9709</v>
      </c>
      <c r="N95" s="28">
        <f t="shared" si="64"/>
        <v>11000</v>
      </c>
      <c r="O95" s="28">
        <f t="shared" si="64"/>
        <v>11024</v>
      </c>
      <c r="P95" s="28">
        <f t="shared" si="64"/>
        <v>11000</v>
      </c>
      <c r="Q95" s="28">
        <f t="shared" si="64"/>
        <v>12425</v>
      </c>
      <c r="R95" s="28">
        <f t="shared" si="64"/>
        <v>12000</v>
      </c>
      <c r="S95" s="28">
        <f t="shared" si="64"/>
        <v>10371</v>
      </c>
      <c r="T95" s="28">
        <f t="shared" si="64"/>
        <v>15000</v>
      </c>
      <c r="U95" s="28">
        <f t="shared" si="64"/>
        <v>12385</v>
      </c>
      <c r="V95" s="28">
        <f t="shared" si="64"/>
        <v>1800</v>
      </c>
      <c r="W95" s="28">
        <f t="shared" si="64"/>
        <v>1183</v>
      </c>
      <c r="X95" s="28">
        <f t="shared" si="64"/>
        <v>1800</v>
      </c>
      <c r="Y95" s="28">
        <f t="shared" si="64"/>
        <v>1160</v>
      </c>
      <c r="Z95" s="28">
        <f t="shared" si="64"/>
        <v>1700</v>
      </c>
      <c r="AA95" s="28">
        <f>SUM(AA369+AA411)</f>
        <v>1500</v>
      </c>
      <c r="AB95" s="28">
        <f>SUM(AB369+AB411)</f>
        <v>1700</v>
      </c>
      <c r="AC95" s="16">
        <f t="shared" si="52"/>
        <v>0</v>
      </c>
      <c r="AD95" s="31">
        <f t="shared" si="50"/>
        <v>0</v>
      </c>
    </row>
    <row r="96" spans="2:30" ht="12" customHeight="1">
      <c r="B96" s="5" t="s">
        <v>111</v>
      </c>
      <c r="C96" s="28">
        <f aca="true" t="shared" si="65" ref="C96:Q96">SUM(+C287+C302+C323+C370+C412+C539+C558+C581)</f>
        <v>15369</v>
      </c>
      <c r="D96" s="28">
        <f t="shared" si="65"/>
        <v>19150</v>
      </c>
      <c r="E96" s="28">
        <f t="shared" si="65"/>
        <v>19440</v>
      </c>
      <c r="F96" s="28">
        <f t="shared" si="65"/>
        <v>20560</v>
      </c>
      <c r="G96" s="28">
        <f t="shared" si="65"/>
        <v>21773</v>
      </c>
      <c r="H96" s="28">
        <f t="shared" si="65"/>
        <v>20810</v>
      </c>
      <c r="I96" s="28">
        <f t="shared" si="65"/>
        <v>20068</v>
      </c>
      <c r="J96" s="28">
        <f t="shared" si="65"/>
        <v>21800</v>
      </c>
      <c r="K96" s="28">
        <f t="shared" si="65"/>
        <v>22242</v>
      </c>
      <c r="L96" s="28">
        <f t="shared" si="65"/>
        <v>23385</v>
      </c>
      <c r="M96" s="28">
        <f t="shared" si="65"/>
        <v>19676</v>
      </c>
      <c r="N96" s="28">
        <f t="shared" si="65"/>
        <v>23510</v>
      </c>
      <c r="O96" s="28">
        <f t="shared" si="65"/>
        <v>20513</v>
      </c>
      <c r="P96" s="28">
        <f t="shared" si="65"/>
        <v>24180</v>
      </c>
      <c r="Q96" s="28">
        <f t="shared" si="65"/>
        <v>24796</v>
      </c>
      <c r="R96" s="28">
        <v>37010</v>
      </c>
      <c r="S96" s="28">
        <v>37010</v>
      </c>
      <c r="T96" s="28">
        <f>SUM(+T287+T302+T323+T370+T412+T539+T558+T581)</f>
        <v>24420</v>
      </c>
      <c r="U96" s="28">
        <v>37010</v>
      </c>
      <c r="V96" s="28">
        <f aca="true" t="shared" si="66" ref="V96:AB96">SUM(+V287+V302+V323+V370+V412+V539+V558+V581)</f>
        <v>20820</v>
      </c>
      <c r="W96" s="28">
        <f t="shared" si="66"/>
        <v>28833</v>
      </c>
      <c r="X96" s="28">
        <f t="shared" si="66"/>
        <v>21030</v>
      </c>
      <c r="Y96" s="28">
        <f t="shared" si="66"/>
        <v>20186</v>
      </c>
      <c r="Z96" s="28">
        <f t="shared" si="66"/>
        <v>21645</v>
      </c>
      <c r="AA96" s="28">
        <f t="shared" si="66"/>
        <v>21885</v>
      </c>
      <c r="AB96" s="28">
        <f t="shared" si="66"/>
        <v>21545</v>
      </c>
      <c r="AC96" s="16">
        <f t="shared" si="52"/>
        <v>-100</v>
      </c>
      <c r="AD96" s="31">
        <f t="shared" si="50"/>
        <v>-0.00462000462000462</v>
      </c>
    </row>
    <row r="97" spans="2:30" ht="12" customHeight="1">
      <c r="B97" s="5" t="s">
        <v>112</v>
      </c>
      <c r="C97" s="28">
        <f aca="true" t="shared" si="67" ref="C97:W97">SUM(C299+C320+C372+C476+C540+C559+C582)</f>
        <v>54220</v>
      </c>
      <c r="D97" s="28">
        <f t="shared" si="67"/>
        <v>56775</v>
      </c>
      <c r="E97" s="28">
        <f t="shared" si="67"/>
        <v>61675</v>
      </c>
      <c r="F97" s="28">
        <f t="shared" si="67"/>
        <v>55800</v>
      </c>
      <c r="G97" s="28">
        <f t="shared" si="67"/>
        <v>52153</v>
      </c>
      <c r="H97" s="28">
        <f t="shared" si="67"/>
        <v>59050</v>
      </c>
      <c r="I97" s="28">
        <f t="shared" si="67"/>
        <v>58780</v>
      </c>
      <c r="J97" s="28">
        <f t="shared" si="67"/>
        <v>60710</v>
      </c>
      <c r="K97" s="28">
        <f t="shared" si="67"/>
        <v>61350</v>
      </c>
      <c r="L97" s="28">
        <f t="shared" si="67"/>
        <v>62160</v>
      </c>
      <c r="M97" s="28">
        <f t="shared" si="67"/>
        <v>58229</v>
      </c>
      <c r="N97" s="28">
        <f t="shared" si="67"/>
        <v>68250</v>
      </c>
      <c r="O97" s="28">
        <f t="shared" si="67"/>
        <v>68229</v>
      </c>
      <c r="P97" s="28">
        <f t="shared" si="67"/>
        <v>69100</v>
      </c>
      <c r="Q97" s="28">
        <f t="shared" si="67"/>
        <v>76291</v>
      </c>
      <c r="R97" s="28">
        <f t="shared" si="67"/>
        <v>70850</v>
      </c>
      <c r="S97" s="28">
        <f t="shared" si="67"/>
        <v>57986</v>
      </c>
      <c r="T97" s="28">
        <f t="shared" si="67"/>
        <v>78500</v>
      </c>
      <c r="U97" s="28">
        <f t="shared" si="67"/>
        <v>80303</v>
      </c>
      <c r="V97" s="28">
        <f t="shared" si="67"/>
        <v>79500</v>
      </c>
      <c r="W97" s="28">
        <f t="shared" si="67"/>
        <v>72065</v>
      </c>
      <c r="X97" s="28">
        <f>SUM(X299+X320+X372+X476+X540+X541+X559+X582)</f>
        <v>86300</v>
      </c>
      <c r="Y97" s="28">
        <f>SUM(Y299+Y320+Y372+Y476+Y540+Y541+Y559+Y582)</f>
        <v>77886</v>
      </c>
      <c r="Z97" s="28">
        <f>SUM(Z299+Z320+Z372+Z476+Z540+Z541+Z559+Z582)</f>
        <v>91400</v>
      </c>
      <c r="AA97" s="28">
        <f>SUM(AA299+AA320+AA372+AA476+AA540+AA541+AA559+AA582)</f>
        <v>93700</v>
      </c>
      <c r="AB97" s="28">
        <f>SUM(AB299+AB320+AB372+AB476+AB540+AB541+AB559+AB582)</f>
        <v>93600</v>
      </c>
      <c r="AC97" s="16">
        <f t="shared" si="52"/>
        <v>2200</v>
      </c>
      <c r="AD97" s="31">
        <f t="shared" si="50"/>
        <v>0.024070021881838075</v>
      </c>
    </row>
    <row r="98" spans="2:30" ht="12" customHeight="1">
      <c r="B98" s="5" t="s">
        <v>113</v>
      </c>
      <c r="C98" s="28" t="e">
        <f>SUM(C140+C141+C142+C161+C493+#REF!)</f>
        <v>#REF!</v>
      </c>
      <c r="D98" s="28" t="e">
        <f>SUM(D140+D141+D142+D161+D493+#REF!)</f>
        <v>#REF!</v>
      </c>
      <c r="E98" s="28" t="e">
        <f>SUM(E140+E141+E142+E161+E493+#REF!)</f>
        <v>#REF!</v>
      </c>
      <c r="F98" s="28" t="e">
        <f>SUM(F140+F141+F142+F161+F493+#REF!)</f>
        <v>#REF!</v>
      </c>
      <c r="G98" s="28" t="e">
        <f>SUM(G140+G141+G142+G161+G493+#REF!)</f>
        <v>#REF!</v>
      </c>
      <c r="H98" s="28" t="e">
        <f>SUM(H140+H141+H142+H161+H493+#REF!)</f>
        <v>#REF!</v>
      </c>
      <c r="I98" s="28" t="e">
        <f>SUM(I140+I141+I142+I161+I493+#REF!)</f>
        <v>#REF!</v>
      </c>
      <c r="J98" s="28" t="e">
        <f>SUM(J140+J141+J142+J161+J493+#REF!)</f>
        <v>#REF!</v>
      </c>
      <c r="K98" s="28" t="e">
        <f>SUM(K140+K141+K142+K161+K493+#REF!)</f>
        <v>#REF!</v>
      </c>
      <c r="L98" s="28" t="e">
        <f>SUM(L140+L141+L142+L161+L493+#REF!)</f>
        <v>#REF!</v>
      </c>
      <c r="M98" s="28" t="e">
        <f>SUM(M140+M141+M142+M161+M493+#REF!)</f>
        <v>#REF!</v>
      </c>
      <c r="N98" s="28" t="e">
        <f>SUM(N140+N141+N142+N161+N493+#REF!)</f>
        <v>#REF!</v>
      </c>
      <c r="O98" s="28" t="e">
        <f>SUM(O140+O141+O142+O161+O493+#REF!)</f>
        <v>#REF!</v>
      </c>
      <c r="P98" s="28" t="e">
        <f>SUM(P140+P141+P142+P161+P493+#REF!)</f>
        <v>#REF!</v>
      </c>
      <c r="Q98" s="28" t="e">
        <f>SUM(Q140+Q141+Q142+Q161+Q493+#REF!)</f>
        <v>#REF!</v>
      </c>
      <c r="R98" s="28" t="e">
        <f>SUM(R140+R141+R142+R161+R493+#REF!)</f>
        <v>#REF!</v>
      </c>
      <c r="S98" s="28" t="e">
        <f>SUM(S140+S141+S142+S161+S493+#REF!)</f>
        <v>#REF!</v>
      </c>
      <c r="T98" s="28" t="e">
        <f>SUM(T140+T141+T142+T161+T493+#REF!)</f>
        <v>#REF!</v>
      </c>
      <c r="U98" s="28" t="e">
        <f>SUM(U140+U141+U142+U161+U493+#REF!)</f>
        <v>#REF!</v>
      </c>
      <c r="V98" s="28" t="e">
        <f>SUM(V140+V141+V142+V161+V493+#REF!)</f>
        <v>#REF!</v>
      </c>
      <c r="W98" s="28" t="e">
        <f>SUM(W140+W141+W142+W161+W493+#REF!)</f>
        <v>#REF!</v>
      </c>
      <c r="X98" s="28" t="e">
        <f>SUM(X140+X141+X142+X161+X493+#REF!)</f>
        <v>#REF!</v>
      </c>
      <c r="Y98" s="28">
        <f>SUM(Y140+Y141+Y142+Y161+Y493)</f>
        <v>56447</v>
      </c>
      <c r="Z98" s="28">
        <f>SUM(Z140+Z141+Z142+Z161+Z493)</f>
        <v>64954</v>
      </c>
      <c r="AA98" s="28">
        <f>SUM(AA140+AA141+AA142+AA161+AA493)</f>
        <v>64954</v>
      </c>
      <c r="AB98" s="28">
        <f>SUM(AB140+AB141+AB142+AB161+AB493)</f>
        <v>66825</v>
      </c>
      <c r="AC98" s="28">
        <f>SUM(AC140+AC141+AC142+AC161+AC493)</f>
        <v>1871</v>
      </c>
      <c r="AD98" s="31">
        <f t="shared" si="50"/>
        <v>0.02880500046186532</v>
      </c>
    </row>
    <row r="99" spans="2:30" ht="12" customHeight="1">
      <c r="B99" s="5" t="s">
        <v>114</v>
      </c>
      <c r="C99" s="28" t="e">
        <f>SUM(C494+C583+#REF!)</f>
        <v>#REF!</v>
      </c>
      <c r="D99" s="28" t="e">
        <f>SUM(D494+D583+#REF!)</f>
        <v>#REF!</v>
      </c>
      <c r="E99" s="28" t="e">
        <f>SUM(E494+E583+#REF!)</f>
        <v>#REF!</v>
      </c>
      <c r="F99" s="28" t="e">
        <f>SUM(F494+F583+#REF!)</f>
        <v>#REF!</v>
      </c>
      <c r="G99" s="28" t="e">
        <f>SUM(G494+G583+#REF!)</f>
        <v>#REF!</v>
      </c>
      <c r="H99" s="28" t="e">
        <f>SUM(H494+H583+#REF!)</f>
        <v>#REF!</v>
      </c>
      <c r="I99" s="28" t="e">
        <f>SUM(I494+I583+#REF!)</f>
        <v>#REF!</v>
      </c>
      <c r="J99" s="28" t="e">
        <f>SUM(J494+J583+#REF!)</f>
        <v>#REF!</v>
      </c>
      <c r="K99" s="28" t="e">
        <f>SUM(K494+K583+#REF!)</f>
        <v>#REF!</v>
      </c>
      <c r="L99" s="28" t="e">
        <f>SUM(L494+L583+#REF!)</f>
        <v>#REF!</v>
      </c>
      <c r="M99" s="28" t="e">
        <f>SUM(M494+M583+#REF!)</f>
        <v>#REF!</v>
      </c>
      <c r="N99" s="28" t="e">
        <f>SUM(N494+N583+#REF!)</f>
        <v>#REF!</v>
      </c>
      <c r="O99" s="28" t="e">
        <f>SUM(O494+O583+#REF!)</f>
        <v>#REF!</v>
      </c>
      <c r="P99" s="28" t="e">
        <f>SUM(P494+P583+#REF!)</f>
        <v>#REF!</v>
      </c>
      <c r="Q99" s="28" t="e">
        <f>SUM(Q494+Q583+#REF!)</f>
        <v>#REF!</v>
      </c>
      <c r="R99" s="28" t="e">
        <f>SUM(R494+R583+#REF!)</f>
        <v>#REF!</v>
      </c>
      <c r="S99" s="28" t="e">
        <f>SUM(S494+S583+#REF!)</f>
        <v>#REF!</v>
      </c>
      <c r="T99" s="28" t="e">
        <f>SUM(T494+T583+#REF!)</f>
        <v>#REF!</v>
      </c>
      <c r="U99" s="28" t="e">
        <f>SUM(U494+U583+#REF!)</f>
        <v>#REF!</v>
      </c>
      <c r="V99" s="28" t="e">
        <f>SUM(V494+V583+#REF!)</f>
        <v>#REF!</v>
      </c>
      <c r="W99" s="28" t="e">
        <f>SUM(W494+W583+#REF!)</f>
        <v>#REF!</v>
      </c>
      <c r="X99" s="28" t="e">
        <f>SUM(X494+X583+#REF!)</f>
        <v>#REF!</v>
      </c>
      <c r="Y99" s="28">
        <f>SUM(Y494+Y583)</f>
        <v>53325</v>
      </c>
      <c r="Z99" s="28">
        <f>SUM(Z494+Z583)</f>
        <v>122542</v>
      </c>
      <c r="AA99" s="28">
        <f>SUM(AA494+AA583)</f>
        <v>112442</v>
      </c>
      <c r="AB99" s="28">
        <f>SUM(AB494+AB583)</f>
        <v>127442</v>
      </c>
      <c r="AC99" s="28">
        <f>SUM(AC494+AC583)</f>
        <v>4900</v>
      </c>
      <c r="AD99" s="31">
        <f t="shared" si="50"/>
        <v>0.03998629041471496</v>
      </c>
    </row>
    <row r="100" spans="2:30" ht="12" customHeight="1">
      <c r="B100" s="5" t="s">
        <v>115</v>
      </c>
      <c r="C100" s="28" t="e">
        <f>SUM(C196+C197+C199+C285+C374+C351+C547+C496+C503+C425+C509+C515+C522+C528+C561+C587+#REF!+C274+#REF!)</f>
        <v>#REF!</v>
      </c>
      <c r="D100" s="28" t="e">
        <f>SUM(D196+D197+D199+D285+D374+D351+D547+D496+D503+D425+D509+D515+D522+D528+D561+D587+#REF!+D274+#REF!)</f>
        <v>#REF!</v>
      </c>
      <c r="E100" s="28" t="e">
        <f>SUM(E196+E197+E199+E285+E374+E351+E547+E496+E503+E425+E509+E515+E522+E528+E561+E587+#REF!+E274+#REF!)</f>
        <v>#REF!</v>
      </c>
      <c r="F100" s="28" t="e">
        <f>SUM(F196+F197+F199+F285+F374+F351+F547+F496+F503+F425+F509+F515+F522+F528+F561+F587+#REF!+F274+#REF!)</f>
        <v>#REF!</v>
      </c>
      <c r="G100" s="28" t="e">
        <f>SUM(G196+G197+G199+G285+G374+G351+G547+G496+G503+G425+G509+G515+G522+G528+G561+G587+#REF!+G274+#REF!)</f>
        <v>#REF!</v>
      </c>
      <c r="H100" s="28" t="e">
        <f>SUM(H196+H197+H199+H285+H374+H351+H547+H496+H503+H425+H509+H515+H522+H528+H561+H587+#REF!+H274+#REF!)</f>
        <v>#REF!</v>
      </c>
      <c r="I100" s="28" t="e">
        <f>SUM(I196+I197+I199+I285+I374+I351+I547+I496+I503+I425+I509+I515+I522+I528+I561+I587+#REF!+I274+#REF!)</f>
        <v>#REF!</v>
      </c>
      <c r="J100" s="28" t="e">
        <f>SUM(J196+J197+J199+J285+J374+J351+J547+J496+J503+J425+J509+J515+J522+J528+J561+J587+#REF!+J274+#REF!)</f>
        <v>#REF!</v>
      </c>
      <c r="K100" s="28" t="e">
        <f>SUM(K196+K197+K199+K285+K374+K351+K547+K496+K503+K425+K509+K515+K522+K528+K561+K587+#REF!+K274+#REF!)</f>
        <v>#REF!</v>
      </c>
      <c r="L100" s="28" t="e">
        <f>SUM(L196+L197+L199+L285+L374+L351+L547+L496+L503+L425+L509+L515+L522+L528+L561+L587+#REF!+L274+#REF!)</f>
        <v>#REF!</v>
      </c>
      <c r="M100" s="28" t="e">
        <f>SUM(M196+M197+M199+M285+M374+M351+M547+M496+M503+M425+M509+M515+M522+M528+M561+M587+#REF!+M274+#REF!)</f>
        <v>#REF!</v>
      </c>
      <c r="N100" s="28" t="e">
        <f>SUM(N196+N197+N199+N285+N374+N351+N547+N496+N503+N425+N509+N515+N522+N528+N561+N587+#REF!+N274+#REF!)</f>
        <v>#REF!</v>
      </c>
      <c r="O100" s="28" t="e">
        <f>SUM(O196+O197+O199+O285+O374+O351+O547+O496+O503+O425+O509+O515+O522+O528+O561+O587+#REF!+O274+#REF!)</f>
        <v>#REF!</v>
      </c>
      <c r="P100" s="28" t="e">
        <f>SUM(P196+P197+P199+P285+P374+P351+P547+P496+P503+P425+P509+P515+P522+P528+P561+P587+#REF!+P274+#REF!)</f>
        <v>#REF!</v>
      </c>
      <c r="Q100" s="28" t="e">
        <f>SUM(Q196+Q197+Q199+Q285+Q374+Q351+Q547+Q496+Q503+Q425+Q509+Q515+Q522+Q528+Q561+Q587+#REF!+Q274+#REF!)</f>
        <v>#REF!</v>
      </c>
      <c r="R100" s="28" t="e">
        <f>SUM(R196+R197+R199+R285+R374+R351+R547+R496+R503+R425+R509+R515+R522+R528+R561+R587+#REF!+R274+#REF!)</f>
        <v>#REF!</v>
      </c>
      <c r="S100" s="28" t="e">
        <f>SUM(S196+S197+S199+S285+S374+S351+S547+S496+S503+S425+S509+S515+S522+S528+S561+S587+#REF!+S274+#REF!)</f>
        <v>#REF!</v>
      </c>
      <c r="T100" s="28" t="e">
        <f>SUM(T196+T197+T199+T285+T374+T351+T547+T496+T503+T425+T509+T515+T522+T528+T561+T587+#REF!+T274+#REF!)</f>
        <v>#REF!</v>
      </c>
      <c r="U100" s="28" t="e">
        <f>SUM(U196+U197+U199+U285+U374+U351+U547+U496+U503+U425+U509+U495+U515+U522+U528+U561+U587+#REF!+U274+#REF!)</f>
        <v>#REF!</v>
      </c>
      <c r="V100" s="28" t="e">
        <f>SUM(V196+V197+V199+V285+V374+V351+V547+V496+V503+V425+V509+V495+V515+V522+V528+V561+V587+#REF!+V274+#REF!)</f>
        <v>#REF!</v>
      </c>
      <c r="W100" s="28" t="e">
        <f>SUM(W196+W197+W199+W285+W374+W351+W547+W496+W503+W425+W509+W495+W515+W522+W528+W561+W587+W585+W586+#REF!+W274+#REF!)</f>
        <v>#REF!</v>
      </c>
      <c r="X100" s="28" t="e">
        <f>SUM(X196+X197+X199+X285+X374+X351+X547+X496+X503+X425+X509+X495+X515+X522+X528+X561+X587+X585+X586+#REF!+X274+#REF!)</f>
        <v>#REF!</v>
      </c>
      <c r="Y100" s="28">
        <f>SUM(Y196+Y197+Y199+Y285+Y374+Y351+Y547+Y496+Y503+Y425+Y509+Y495+Y515+Y522+Y528+Y561+Y587+Y585+Y586++Y274)</f>
        <v>279926</v>
      </c>
      <c r="Z100" s="28">
        <f>SUM(Z196+Z197+Z199+Z285+Z374+Z351+Z547+Z496+Z503+Z425+Z509+Z495+Z515+Z522+Z528+Z561+Z587+Z585+Z586++Z274)</f>
        <v>341958</v>
      </c>
      <c r="AA100" s="28">
        <f>SUM(AA196+AA197+AA199+AA285+AA374+AA351+AA547+AA496+AA503+AA425+AA509+AA495+AA515+AA522+AA528+AA561+AA587+AA585+AA586++AA274)</f>
        <v>331982</v>
      </c>
      <c r="AB100" s="28">
        <f>SUM(AB196+AB197+AB199+AB285+AB374+AB351+AB547+AB496+AB503+AB425+AB509+AB495+AB515+AB522+AB528+AB561+AB587+AB585+AB586++AB274)</f>
        <v>354789</v>
      </c>
      <c r="AC100" s="28">
        <f>SUM(AC196+AC197+AC199+AC285+AC374+AC351+AC547+AC496+AC503+AC425+AC509+AC495+AC515+AC522+AC528+AC561+AC587+AC585+AC586++AC274)</f>
        <v>12831</v>
      </c>
      <c r="AD100" s="31">
        <f t="shared" si="50"/>
        <v>0.03752215184320881</v>
      </c>
    </row>
    <row r="101" spans="2:30" ht="12" customHeight="1">
      <c r="B101" s="5" t="s">
        <v>116</v>
      </c>
      <c r="C101" s="28">
        <f aca="true" t="shared" si="68" ref="C101:P101">SUM(C374+C375+C376+C377+C378+C387+C388+C389+C390+C391+C392+C393+C394)</f>
        <v>88670</v>
      </c>
      <c r="D101" s="28">
        <f t="shared" si="68"/>
        <v>112575</v>
      </c>
      <c r="E101" s="28">
        <f t="shared" si="68"/>
        <v>101641</v>
      </c>
      <c r="F101" s="28">
        <f t="shared" si="68"/>
        <v>115575</v>
      </c>
      <c r="G101" s="28">
        <f t="shared" si="68"/>
        <v>113668</v>
      </c>
      <c r="H101" s="28">
        <f t="shared" si="68"/>
        <v>118150</v>
      </c>
      <c r="I101" s="28">
        <f t="shared" si="68"/>
        <v>116518</v>
      </c>
      <c r="J101" s="28">
        <f t="shared" si="68"/>
        <v>119150</v>
      </c>
      <c r="K101" s="28">
        <f t="shared" si="68"/>
        <v>100182</v>
      </c>
      <c r="L101" s="28">
        <f t="shared" si="68"/>
        <v>128425</v>
      </c>
      <c r="M101" s="28">
        <f t="shared" si="68"/>
        <v>168650</v>
      </c>
      <c r="N101" s="28">
        <f t="shared" si="68"/>
        <v>157625</v>
      </c>
      <c r="O101" s="28">
        <f t="shared" si="68"/>
        <v>142421</v>
      </c>
      <c r="P101" s="28">
        <f t="shared" si="68"/>
        <v>169450</v>
      </c>
      <c r="Q101" s="28">
        <f>SUM(Q374+Q375+Q376+Q377+Q378+Q387+Q388+Q389+Q390+Q391+Q392+Q393+Q394)</f>
        <v>137908</v>
      </c>
      <c r="R101" s="28">
        <v>171450</v>
      </c>
      <c r="S101" s="28">
        <f aca="true" t="shared" si="69" ref="S101:Z101">SUM(S374+S375+S376+S377+S378+S387+S388+S389+S390+S391+S392+S393+S394)</f>
        <v>195724</v>
      </c>
      <c r="T101" s="28">
        <f t="shared" si="69"/>
        <v>194475</v>
      </c>
      <c r="U101" s="28">
        <f t="shared" si="69"/>
        <v>180720</v>
      </c>
      <c r="V101" s="28">
        <f t="shared" si="69"/>
        <v>195175</v>
      </c>
      <c r="W101" s="28">
        <f t="shared" si="69"/>
        <v>154936</v>
      </c>
      <c r="X101" s="28">
        <f t="shared" si="69"/>
        <v>204375</v>
      </c>
      <c r="Y101" s="28">
        <f t="shared" si="69"/>
        <v>131613</v>
      </c>
      <c r="Z101" s="28">
        <f t="shared" si="69"/>
        <v>195450</v>
      </c>
      <c r="AA101" s="28">
        <f>SUM(AA374+AA375+AA376+AA377+AA378+AA387+AA388+AA389+AA390+AA391+AA392+AA393+AA394)</f>
        <v>131923</v>
      </c>
      <c r="AB101" s="28">
        <f>SUM(AB374+AB375+AB376+AB377+AB378+AB387+AB388+AB389+AB390+AB391+AB392+AB393+AB394)</f>
        <v>174000</v>
      </c>
      <c r="AC101" s="16">
        <f t="shared" si="52"/>
        <v>-21450</v>
      </c>
      <c r="AD101" s="31">
        <f t="shared" si="50"/>
        <v>-0.10974673829623945</v>
      </c>
    </row>
    <row r="102" spans="2:30" ht="12" customHeight="1">
      <c r="B102" s="5" t="s">
        <v>117</v>
      </c>
      <c r="C102" s="28">
        <f aca="true" t="shared" si="70" ref="C102:X102">SUM(C452)</f>
        <v>165</v>
      </c>
      <c r="D102" s="28">
        <f t="shared" si="70"/>
        <v>150</v>
      </c>
      <c r="E102" s="28">
        <f t="shared" si="70"/>
        <v>154</v>
      </c>
      <c r="F102" s="28">
        <f t="shared" si="70"/>
        <v>150</v>
      </c>
      <c r="G102" s="28">
        <f t="shared" si="70"/>
        <v>148</v>
      </c>
      <c r="H102" s="28">
        <f t="shared" si="70"/>
        <v>150</v>
      </c>
      <c r="I102" s="28">
        <f t="shared" si="70"/>
        <v>69</v>
      </c>
      <c r="J102" s="28">
        <f t="shared" si="70"/>
        <v>150</v>
      </c>
      <c r="K102" s="28">
        <f t="shared" si="70"/>
        <v>150</v>
      </c>
      <c r="L102" s="28">
        <f t="shared" si="70"/>
        <v>150</v>
      </c>
      <c r="M102" s="28">
        <f t="shared" si="70"/>
        <v>109</v>
      </c>
      <c r="N102" s="28">
        <f t="shared" si="70"/>
        <v>150</v>
      </c>
      <c r="O102" s="28">
        <f t="shared" si="70"/>
        <v>100</v>
      </c>
      <c r="P102" s="28">
        <f t="shared" si="70"/>
        <v>150</v>
      </c>
      <c r="Q102" s="28">
        <f t="shared" si="70"/>
        <v>130</v>
      </c>
      <c r="R102" s="28">
        <f t="shared" si="70"/>
        <v>150</v>
      </c>
      <c r="S102" s="28">
        <f t="shared" si="70"/>
        <v>115</v>
      </c>
      <c r="T102" s="28">
        <f t="shared" si="70"/>
        <v>150</v>
      </c>
      <c r="U102" s="28">
        <f t="shared" si="70"/>
        <v>75</v>
      </c>
      <c r="V102" s="28">
        <f t="shared" si="70"/>
        <v>150</v>
      </c>
      <c r="W102" s="28">
        <f>SUM(W452)</f>
        <v>210</v>
      </c>
      <c r="X102" s="28">
        <f t="shared" si="70"/>
        <v>150</v>
      </c>
      <c r="Y102" s="28">
        <f>SUM(Y452)</f>
        <v>75</v>
      </c>
      <c r="Z102" s="28">
        <f>SUM(Z452)</f>
        <v>150</v>
      </c>
      <c r="AA102" s="28">
        <f>SUM(AA452)</f>
        <v>150</v>
      </c>
      <c r="AB102" s="28">
        <f>SUM(AB452)</f>
        <v>150</v>
      </c>
      <c r="AC102" s="16">
        <f t="shared" si="52"/>
        <v>0</v>
      </c>
      <c r="AD102" s="31">
        <f t="shared" si="50"/>
        <v>0</v>
      </c>
    </row>
    <row r="103" spans="2:30" ht="12" customHeight="1">
      <c r="B103" s="5" t="s">
        <v>118</v>
      </c>
      <c r="C103" s="28">
        <f aca="true" t="shared" si="71" ref="C103:Z103">SUM(C380+C415+C587)</f>
        <v>1458</v>
      </c>
      <c r="D103" s="28">
        <f t="shared" si="71"/>
        <v>1120</v>
      </c>
      <c r="E103" s="28">
        <f t="shared" si="71"/>
        <v>1121</v>
      </c>
      <c r="F103" s="28">
        <f t="shared" si="71"/>
        <v>1120</v>
      </c>
      <c r="G103" s="28">
        <f t="shared" si="71"/>
        <v>2573</v>
      </c>
      <c r="H103" s="28">
        <f t="shared" si="71"/>
        <v>2420</v>
      </c>
      <c r="I103" s="28">
        <f t="shared" si="71"/>
        <v>1515</v>
      </c>
      <c r="J103" s="28">
        <f t="shared" si="71"/>
        <v>2420</v>
      </c>
      <c r="K103" s="28">
        <f t="shared" si="71"/>
        <v>2201</v>
      </c>
      <c r="L103" s="28">
        <f t="shared" si="71"/>
        <v>3500</v>
      </c>
      <c r="M103" s="28">
        <f t="shared" si="71"/>
        <v>2602</v>
      </c>
      <c r="N103" s="28">
        <f t="shared" si="71"/>
        <v>3500</v>
      </c>
      <c r="O103" s="28">
        <f t="shared" si="71"/>
        <v>2648</v>
      </c>
      <c r="P103" s="28">
        <f t="shared" si="71"/>
        <v>3500</v>
      </c>
      <c r="Q103" s="28">
        <f t="shared" si="71"/>
        <v>2119</v>
      </c>
      <c r="R103" s="28">
        <f t="shared" si="71"/>
        <v>3515</v>
      </c>
      <c r="S103" s="28">
        <f t="shared" si="71"/>
        <v>3000</v>
      </c>
      <c r="T103" s="28">
        <f t="shared" si="71"/>
        <v>3700</v>
      </c>
      <c r="U103" s="28">
        <f t="shared" si="71"/>
        <v>2979</v>
      </c>
      <c r="V103" s="28">
        <f t="shared" si="71"/>
        <v>3900</v>
      </c>
      <c r="W103" s="28">
        <f t="shared" si="71"/>
        <v>3412</v>
      </c>
      <c r="X103" s="28">
        <f t="shared" si="71"/>
        <v>3900</v>
      </c>
      <c r="Y103" s="28">
        <f t="shared" si="71"/>
        <v>3361</v>
      </c>
      <c r="Z103" s="28">
        <f t="shared" si="71"/>
        <v>3900</v>
      </c>
      <c r="AA103" s="28">
        <f>SUM(AA380+AA415+AA587)</f>
        <v>2700</v>
      </c>
      <c r="AB103" s="28">
        <f>SUM(AB380+AB415+AB587)</f>
        <v>3400</v>
      </c>
      <c r="AC103" s="16">
        <f t="shared" si="52"/>
        <v>-500</v>
      </c>
      <c r="AD103" s="31">
        <f t="shared" si="50"/>
        <v>-0.1282051282051282</v>
      </c>
    </row>
    <row r="104" spans="2:30" ht="12" customHeight="1">
      <c r="B104" s="5" t="s">
        <v>119</v>
      </c>
      <c r="C104" s="28">
        <f aca="true" t="shared" si="72" ref="C104:X104">SUM(C300+C321+C381)</f>
        <v>2292</v>
      </c>
      <c r="D104" s="28">
        <f t="shared" si="72"/>
        <v>3200</v>
      </c>
      <c r="E104" s="28">
        <f t="shared" si="72"/>
        <v>1862</v>
      </c>
      <c r="F104" s="28">
        <f t="shared" si="72"/>
        <v>5200</v>
      </c>
      <c r="G104" s="28">
        <f t="shared" si="72"/>
        <v>1000</v>
      </c>
      <c r="H104" s="28">
        <f t="shared" si="72"/>
        <v>4200</v>
      </c>
      <c r="I104" s="28">
        <f t="shared" si="72"/>
        <v>1144</v>
      </c>
      <c r="J104" s="28">
        <f t="shared" si="72"/>
        <v>4200</v>
      </c>
      <c r="K104" s="28">
        <f t="shared" si="72"/>
        <v>2493</v>
      </c>
      <c r="L104" s="28">
        <f t="shared" si="72"/>
        <v>4200</v>
      </c>
      <c r="M104" s="28">
        <f t="shared" si="72"/>
        <v>1985</v>
      </c>
      <c r="N104" s="28">
        <f t="shared" si="72"/>
        <v>4200</v>
      </c>
      <c r="O104" s="28">
        <f t="shared" si="72"/>
        <v>3722</v>
      </c>
      <c r="P104" s="28">
        <f t="shared" si="72"/>
        <v>3700</v>
      </c>
      <c r="Q104" s="28">
        <f t="shared" si="72"/>
        <v>1843</v>
      </c>
      <c r="R104" s="28">
        <f t="shared" si="72"/>
        <v>3450</v>
      </c>
      <c r="S104" s="28">
        <f t="shared" si="72"/>
        <v>1312</v>
      </c>
      <c r="T104" s="28">
        <f t="shared" si="72"/>
        <v>4200</v>
      </c>
      <c r="U104" s="28">
        <f t="shared" si="72"/>
        <v>1459</v>
      </c>
      <c r="V104" s="28">
        <f t="shared" si="72"/>
        <v>4600</v>
      </c>
      <c r="W104" s="28">
        <f>SUM(W300+W321+W381)</f>
        <v>1459</v>
      </c>
      <c r="X104" s="28">
        <f t="shared" si="72"/>
        <v>4100</v>
      </c>
      <c r="Y104" s="28">
        <f>SUM(Y300+Y321+Y381)</f>
        <v>1251</v>
      </c>
      <c r="Z104" s="28">
        <f>SUM(Z300+Z321+Z381)</f>
        <v>3500</v>
      </c>
      <c r="AA104" s="28">
        <f>SUM(AA300+AA321+AA381)</f>
        <v>3100</v>
      </c>
      <c r="AB104" s="28">
        <f>SUM(AB300+AB321+AB381)</f>
        <v>3900</v>
      </c>
      <c r="AC104" s="16">
        <f t="shared" si="52"/>
        <v>400</v>
      </c>
      <c r="AD104" s="31">
        <f t="shared" si="50"/>
        <v>0.11428571428571428</v>
      </c>
    </row>
    <row r="105" spans="2:30" ht="12" customHeight="1">
      <c r="B105" s="5" t="s">
        <v>55</v>
      </c>
      <c r="C105" s="28">
        <f aca="true" t="shared" si="73" ref="C105:X105">SUM(C207)</f>
        <v>21763</v>
      </c>
      <c r="D105" s="28">
        <f t="shared" si="73"/>
        <v>34900</v>
      </c>
      <c r="E105" s="28">
        <f t="shared" si="73"/>
        <v>41240</v>
      </c>
      <c r="F105" s="28">
        <f t="shared" si="73"/>
        <v>44000</v>
      </c>
      <c r="G105" s="28">
        <f t="shared" si="73"/>
        <v>41694</v>
      </c>
      <c r="H105" s="28">
        <f t="shared" si="73"/>
        <v>54000</v>
      </c>
      <c r="I105" s="28">
        <f t="shared" si="73"/>
        <v>57781</v>
      </c>
      <c r="J105" s="28">
        <f t="shared" si="73"/>
        <v>52500</v>
      </c>
      <c r="K105" s="28">
        <f t="shared" si="73"/>
        <v>63719</v>
      </c>
      <c r="L105" s="28">
        <f t="shared" si="73"/>
        <v>69500</v>
      </c>
      <c r="M105" s="28">
        <f t="shared" si="73"/>
        <v>75135</v>
      </c>
      <c r="N105" s="28">
        <f t="shared" si="73"/>
        <v>71500</v>
      </c>
      <c r="O105" s="28">
        <f t="shared" si="73"/>
        <v>72466</v>
      </c>
      <c r="P105" s="28">
        <f t="shared" si="73"/>
        <v>74284</v>
      </c>
      <c r="Q105" s="28">
        <f t="shared" si="73"/>
        <v>78507</v>
      </c>
      <c r="R105" s="28">
        <f t="shared" si="73"/>
        <v>84500</v>
      </c>
      <c r="S105" s="28">
        <f t="shared" si="73"/>
        <v>78564</v>
      </c>
      <c r="T105" s="28">
        <f t="shared" si="73"/>
        <v>87000</v>
      </c>
      <c r="U105" s="28">
        <f t="shared" si="73"/>
        <v>80710</v>
      </c>
      <c r="V105" s="28">
        <f t="shared" si="73"/>
        <v>92500</v>
      </c>
      <c r="W105" s="28">
        <f>SUM(W207)</f>
        <v>91090</v>
      </c>
      <c r="X105" s="28">
        <f t="shared" si="73"/>
        <v>91000</v>
      </c>
      <c r="Y105" s="28">
        <f>SUM(Y207)</f>
        <v>89601</v>
      </c>
      <c r="Z105" s="28">
        <f>SUM(Z207)</f>
        <v>98500</v>
      </c>
      <c r="AA105" s="28">
        <f>SUM(AA207)</f>
        <v>98500</v>
      </c>
      <c r="AB105" s="28">
        <f>SUM(AB207)</f>
        <v>97900</v>
      </c>
      <c r="AC105" s="16">
        <f t="shared" si="52"/>
        <v>-600</v>
      </c>
      <c r="AD105" s="31">
        <f t="shared" si="50"/>
        <v>-0.006091370558375634</v>
      </c>
    </row>
    <row r="106" spans="2:30" ht="12" customHeight="1">
      <c r="B106" s="5" t="s">
        <v>57</v>
      </c>
      <c r="C106" s="28">
        <f aca="true" t="shared" si="74" ref="C106:X106">SUM(C248)</f>
        <v>490266</v>
      </c>
      <c r="D106" s="28">
        <f t="shared" si="74"/>
        <v>877689</v>
      </c>
      <c r="E106" s="28">
        <f t="shared" si="74"/>
        <v>1039059</v>
      </c>
      <c r="F106" s="28">
        <f t="shared" si="74"/>
        <v>963807</v>
      </c>
      <c r="G106" s="28">
        <f t="shared" si="74"/>
        <v>963807</v>
      </c>
      <c r="H106" s="28">
        <f t="shared" si="74"/>
        <v>983650</v>
      </c>
      <c r="I106" s="28">
        <f t="shared" si="74"/>
        <v>1135213</v>
      </c>
      <c r="J106" s="28">
        <f t="shared" si="74"/>
        <v>1040308</v>
      </c>
      <c r="K106" s="28">
        <f t="shared" si="74"/>
        <v>1012908</v>
      </c>
      <c r="L106" s="28">
        <f t="shared" si="74"/>
        <v>1050483</v>
      </c>
      <c r="M106" s="28">
        <f t="shared" si="74"/>
        <v>1050483</v>
      </c>
      <c r="N106" s="28">
        <f t="shared" si="74"/>
        <v>1016137</v>
      </c>
      <c r="O106" s="28">
        <f t="shared" si="74"/>
        <v>1016137</v>
      </c>
      <c r="P106" s="28">
        <f t="shared" si="74"/>
        <v>1069510</v>
      </c>
      <c r="Q106" s="28">
        <f t="shared" si="74"/>
        <v>1069754</v>
      </c>
      <c r="R106" s="28">
        <f t="shared" si="74"/>
        <v>1069510</v>
      </c>
      <c r="S106" s="28">
        <f t="shared" si="74"/>
        <v>1069510</v>
      </c>
      <c r="T106" s="28">
        <f t="shared" si="74"/>
        <v>1198897</v>
      </c>
      <c r="U106" s="28">
        <f t="shared" si="74"/>
        <v>1234893</v>
      </c>
      <c r="V106" s="28">
        <f t="shared" si="74"/>
        <v>1164116</v>
      </c>
      <c r="W106" s="28">
        <f>SUM(W248)</f>
        <v>1076951</v>
      </c>
      <c r="X106" s="28">
        <f t="shared" si="74"/>
        <v>1012784</v>
      </c>
      <c r="Y106" s="28">
        <f>SUM(Y248)</f>
        <v>1012784</v>
      </c>
      <c r="Z106" s="28">
        <f>SUM(Z248)</f>
        <v>975715</v>
      </c>
      <c r="AA106" s="28">
        <f>SUM(AA248)</f>
        <v>975715</v>
      </c>
      <c r="AB106" s="28">
        <f>SUM(AB248)</f>
        <v>934344</v>
      </c>
      <c r="AC106" s="16">
        <f t="shared" si="52"/>
        <v>-41371</v>
      </c>
      <c r="AD106" s="31">
        <f t="shared" si="50"/>
        <v>-0.04240070102437699</v>
      </c>
    </row>
    <row r="107" spans="2:30" ht="12" customHeight="1">
      <c r="B107" s="5" t="s">
        <v>73</v>
      </c>
      <c r="C107" s="28">
        <f aca="true" t="shared" si="75" ref="C107:X107">SUM(C439)</f>
        <v>22850</v>
      </c>
      <c r="D107" s="28">
        <f t="shared" si="75"/>
        <v>28733</v>
      </c>
      <c r="E107" s="28">
        <f t="shared" si="75"/>
        <v>28233</v>
      </c>
      <c r="F107" s="28">
        <f t="shared" si="75"/>
        <v>28733</v>
      </c>
      <c r="G107" s="28">
        <f t="shared" si="75"/>
        <v>24031</v>
      </c>
      <c r="H107" s="28">
        <f t="shared" si="75"/>
        <v>28733</v>
      </c>
      <c r="I107" s="28">
        <f t="shared" si="75"/>
        <v>28830</v>
      </c>
      <c r="J107" s="28">
        <f t="shared" si="75"/>
        <v>28733</v>
      </c>
      <c r="K107" s="28">
        <f t="shared" si="75"/>
        <v>34309</v>
      </c>
      <c r="L107" s="28">
        <f t="shared" si="75"/>
        <v>30733</v>
      </c>
      <c r="M107" s="28">
        <f t="shared" si="75"/>
        <v>24251</v>
      </c>
      <c r="N107" s="28">
        <f t="shared" si="75"/>
        <v>30733</v>
      </c>
      <c r="O107" s="28">
        <f t="shared" si="75"/>
        <v>25833</v>
      </c>
      <c r="P107" s="28">
        <f t="shared" si="75"/>
        <v>26733</v>
      </c>
      <c r="Q107" s="28">
        <f t="shared" si="75"/>
        <v>37047</v>
      </c>
      <c r="R107" s="28">
        <f t="shared" si="75"/>
        <v>28354.99</v>
      </c>
      <c r="S107" s="28">
        <f t="shared" si="75"/>
        <v>25625.09</v>
      </c>
      <c r="T107" s="28">
        <f t="shared" si="75"/>
        <v>26483.6727</v>
      </c>
      <c r="U107" s="28">
        <f t="shared" si="75"/>
        <v>38715.3477</v>
      </c>
      <c r="V107" s="28">
        <f t="shared" si="75"/>
        <v>32483.6727</v>
      </c>
      <c r="W107" s="28">
        <f>SUM(W439)</f>
        <v>47836.3477</v>
      </c>
      <c r="X107" s="28">
        <f t="shared" si="75"/>
        <v>45483.672699999996</v>
      </c>
      <c r="Y107" s="28">
        <f>SUM(Y439)</f>
        <v>52476.3477</v>
      </c>
      <c r="Z107" s="28">
        <f>SUM(Z439)</f>
        <v>49600</v>
      </c>
      <c r="AA107" s="28">
        <f>SUM(AA439)</f>
        <v>49600</v>
      </c>
      <c r="AB107" s="28">
        <f>SUM(AB439)</f>
        <v>50400</v>
      </c>
      <c r="AC107" s="16">
        <f t="shared" si="52"/>
        <v>800</v>
      </c>
      <c r="AD107" s="31">
        <f>SUM(AC107/X107)</f>
        <v>0.017588729152912052</v>
      </c>
    </row>
    <row r="108" spans="1:30" ht="12" customHeight="1">
      <c r="A108" s="3"/>
      <c r="B108" s="3" t="s">
        <v>91</v>
      </c>
      <c r="C108" s="6" t="s">
        <v>42</v>
      </c>
      <c r="D108" s="6" t="s">
        <v>42</v>
      </c>
      <c r="E108" s="6" t="s">
        <v>42</v>
      </c>
      <c r="F108" s="6" t="s">
        <v>42</v>
      </c>
      <c r="G108" s="6" t="s">
        <v>42</v>
      </c>
      <c r="H108" s="6" t="s">
        <v>42</v>
      </c>
      <c r="I108" s="6" t="s">
        <v>42</v>
      </c>
      <c r="J108" s="6" t="s">
        <v>42</v>
      </c>
      <c r="K108" s="6" t="s">
        <v>42</v>
      </c>
      <c r="L108" s="6" t="s">
        <v>42</v>
      </c>
      <c r="M108" s="6" t="s">
        <v>42</v>
      </c>
      <c r="N108" s="6" t="s">
        <v>42</v>
      </c>
      <c r="O108" s="6" t="s">
        <v>42</v>
      </c>
      <c r="P108" s="6" t="s">
        <v>42</v>
      </c>
      <c r="Q108" s="6" t="s">
        <v>42</v>
      </c>
      <c r="R108" s="6" t="s">
        <v>2</v>
      </c>
      <c r="S108" s="6" t="s">
        <v>1</v>
      </c>
      <c r="T108" s="6" t="s">
        <v>2</v>
      </c>
      <c r="U108" s="6" t="s">
        <v>42</v>
      </c>
      <c r="V108" s="6" t="s">
        <v>2</v>
      </c>
      <c r="W108" s="6" t="s">
        <v>1</v>
      </c>
      <c r="X108" s="6" t="s">
        <v>2</v>
      </c>
      <c r="Y108" s="6" t="s">
        <v>1</v>
      </c>
      <c r="Z108" s="6" t="s">
        <v>2</v>
      </c>
      <c r="AA108" s="6" t="s">
        <v>43</v>
      </c>
      <c r="AB108" s="6" t="s">
        <v>2</v>
      </c>
      <c r="AC108" s="6" t="s">
        <v>3</v>
      </c>
      <c r="AD108" s="7" t="s">
        <v>4</v>
      </c>
    </row>
    <row r="109" spans="1:30" ht="12" customHeight="1">
      <c r="A109" s="3"/>
      <c r="B109" s="30"/>
      <c r="C109" s="3" t="s">
        <v>5</v>
      </c>
      <c r="D109" s="6" t="s">
        <v>6</v>
      </c>
      <c r="E109" s="6" t="s">
        <v>6</v>
      </c>
      <c r="F109" s="6" t="s">
        <v>7</v>
      </c>
      <c r="G109" s="6" t="s">
        <v>7</v>
      </c>
      <c r="H109" s="6" t="s">
        <v>8</v>
      </c>
      <c r="I109" s="6" t="s">
        <v>8</v>
      </c>
      <c r="J109" s="6" t="s">
        <v>9</v>
      </c>
      <c r="K109" s="6" t="s">
        <v>9</v>
      </c>
      <c r="L109" s="6" t="s">
        <v>10</v>
      </c>
      <c r="M109" s="6" t="s">
        <v>10</v>
      </c>
      <c r="N109" s="6" t="s">
        <v>44</v>
      </c>
      <c r="O109" s="6" t="s">
        <v>11</v>
      </c>
      <c r="P109" s="6" t="s">
        <v>45</v>
      </c>
      <c r="Q109" s="6" t="s">
        <v>45</v>
      </c>
      <c r="R109" s="6" t="s">
        <v>46</v>
      </c>
      <c r="S109" s="6" t="s">
        <v>13</v>
      </c>
      <c r="T109" s="6" t="s">
        <v>14</v>
      </c>
      <c r="U109" s="6" t="s">
        <v>14</v>
      </c>
      <c r="V109" s="6" t="s">
        <v>15</v>
      </c>
      <c r="W109" s="6" t="s">
        <v>15</v>
      </c>
      <c r="X109" s="6" t="s">
        <v>16</v>
      </c>
      <c r="Y109" s="6" t="s">
        <v>16</v>
      </c>
      <c r="Z109" s="6" t="s">
        <v>17</v>
      </c>
      <c r="AA109" s="6" t="s">
        <v>17</v>
      </c>
      <c r="AB109" s="6" t="s">
        <v>402</v>
      </c>
      <c r="AC109" s="6" t="s">
        <v>400</v>
      </c>
      <c r="AD109" s="7" t="s">
        <v>400</v>
      </c>
    </row>
    <row r="110" spans="2:30" ht="12" customHeight="1">
      <c r="B110" s="5" t="s">
        <v>120</v>
      </c>
      <c r="C110" s="28" t="e">
        <f>SUM(C143+C185+C266+C382+C454+#REF!)</f>
        <v>#REF!</v>
      </c>
      <c r="D110" s="28" t="e">
        <f>SUM(D143+D185+D266+D382+D454+#REF!)</f>
        <v>#REF!</v>
      </c>
      <c r="E110" s="28" t="e">
        <f>SUM(E143+E185+E266+E382+E454+#REF!)</f>
        <v>#REF!</v>
      </c>
      <c r="F110" s="28" t="e">
        <f>SUM(F143+F185+F266+F382+F454+#REF!)</f>
        <v>#REF!</v>
      </c>
      <c r="G110" s="28" t="e">
        <f>SUM(G143+G185+G266+G382+G454+#REF!)</f>
        <v>#REF!</v>
      </c>
      <c r="H110" s="28" t="e">
        <f>SUM(H143+H185+H266+H382+H454+#REF!)</f>
        <v>#REF!</v>
      </c>
      <c r="I110" s="28" t="e">
        <f>SUM(I143+I185+I266+I382+I454+#REF!)</f>
        <v>#REF!</v>
      </c>
      <c r="J110" s="28" t="e">
        <f>SUM(J143+J185+J266+J382+J454+#REF!)</f>
        <v>#REF!</v>
      </c>
      <c r="K110" s="28" t="e">
        <f>SUM(K143+K185+K266+K382+K454+#REF!)</f>
        <v>#REF!</v>
      </c>
      <c r="L110" s="28" t="e">
        <f>SUM(L143+L185+L266+L382+L454+#REF!)</f>
        <v>#REF!</v>
      </c>
      <c r="M110" s="28" t="e">
        <f>SUM(M143+M185+M266+M382+M454+#REF!)</f>
        <v>#REF!</v>
      </c>
      <c r="N110" s="28" t="e">
        <f>SUM(N143+N185+N266+N382+N454+#REF!)</f>
        <v>#REF!</v>
      </c>
      <c r="O110" s="28" t="e">
        <f>SUM(O143+O185+O266+O382+O454+#REF!)</f>
        <v>#REF!</v>
      </c>
      <c r="P110" s="28" t="e">
        <f>SUM(P143+P185+P266+P382+P454+#REF!)</f>
        <v>#REF!</v>
      </c>
      <c r="Q110" s="28" t="e">
        <f>SUM(Q143+Q185+Q266+Q382+Q454+#REF!)</f>
        <v>#REF!</v>
      </c>
      <c r="R110" s="28" t="e">
        <f>SUM(R143+R185+R266+R382+R454+#REF!)</f>
        <v>#REF!</v>
      </c>
      <c r="S110" s="28" t="e">
        <f>SUM(S143+S185+S266+S382+S454+#REF!)</f>
        <v>#REF!</v>
      </c>
      <c r="T110" s="28" t="e">
        <f>SUM(T143+T185+T266+T382+T454+#REF!)</f>
        <v>#REF!</v>
      </c>
      <c r="U110" s="28" t="e">
        <f>SUM(U143+U185+U266+U382+U454+#REF!)</f>
        <v>#REF!</v>
      </c>
      <c r="V110" s="28" t="e">
        <f>SUM(V143+V185+V266+V382+V454+#REF!)</f>
        <v>#REF!</v>
      </c>
      <c r="W110" s="28" t="e">
        <f>SUM(W143+W185+W266+W382+W454+#REF!)</f>
        <v>#REF!</v>
      </c>
      <c r="X110" s="28" t="e">
        <f>SUM(X143+X185+X266+X382+X454+#REF!)</f>
        <v>#REF!</v>
      </c>
      <c r="Y110" s="28">
        <f>SUM(Y143+Y185+Y266+Y382+Y454)</f>
        <v>14306</v>
      </c>
      <c r="Z110" s="28">
        <f>SUM(Z143+Z185+Z266+Z382+Z454)</f>
        <v>23650</v>
      </c>
      <c r="AA110" s="28">
        <f>SUM(AA143+AA185+AA266+AA382+AA454)</f>
        <v>23650</v>
      </c>
      <c r="AB110" s="28">
        <f>SUM(AB143+AB185+AB266+AB382+AB454)</f>
        <v>23600</v>
      </c>
      <c r="AC110" s="28">
        <f>SUM(AC143+AC185+AC266+AC382+AC454)</f>
        <v>-50</v>
      </c>
      <c r="AD110" s="31">
        <f aca="true" t="shared" si="76" ref="AD110:AD123">SUM(AC110/Z110)</f>
        <v>-0.0021141649048625794</v>
      </c>
    </row>
    <row r="111" spans="2:30" ht="12" customHeight="1">
      <c r="B111" s="5" t="s">
        <v>121</v>
      </c>
      <c r="C111" s="28">
        <f aca="true" t="shared" si="77" ref="C111:Z111">SUM(C267+C301+C322+C383+C395+C416+C418+C542+C545+C562+C567+C588+C594)</f>
        <v>30879</v>
      </c>
      <c r="D111" s="28">
        <f t="shared" si="77"/>
        <v>41750</v>
      </c>
      <c r="E111" s="28">
        <f t="shared" si="77"/>
        <v>42126</v>
      </c>
      <c r="F111" s="28">
        <f t="shared" si="77"/>
        <v>41800</v>
      </c>
      <c r="G111" s="28">
        <f t="shared" si="77"/>
        <v>34541</v>
      </c>
      <c r="H111" s="28">
        <f t="shared" si="77"/>
        <v>41640</v>
      </c>
      <c r="I111" s="28">
        <f t="shared" si="77"/>
        <v>39475</v>
      </c>
      <c r="J111" s="28">
        <f t="shared" si="77"/>
        <v>41940</v>
      </c>
      <c r="K111" s="28">
        <f t="shared" si="77"/>
        <v>45247</v>
      </c>
      <c r="L111" s="28">
        <f t="shared" si="77"/>
        <v>44730</v>
      </c>
      <c r="M111" s="28">
        <f t="shared" si="77"/>
        <v>65929</v>
      </c>
      <c r="N111" s="28">
        <f t="shared" si="77"/>
        <v>68952</v>
      </c>
      <c r="O111" s="28">
        <f t="shared" si="77"/>
        <v>40648</v>
      </c>
      <c r="P111" s="28">
        <f t="shared" si="77"/>
        <v>90310</v>
      </c>
      <c r="Q111" s="28">
        <f t="shared" si="77"/>
        <v>94523</v>
      </c>
      <c r="R111" s="28">
        <f t="shared" si="77"/>
        <v>86970</v>
      </c>
      <c r="S111" s="28">
        <f t="shared" si="77"/>
        <v>121207</v>
      </c>
      <c r="T111" s="28">
        <f t="shared" si="77"/>
        <v>120080</v>
      </c>
      <c r="U111" s="28">
        <f t="shared" si="77"/>
        <v>88206</v>
      </c>
      <c r="V111" s="28">
        <f t="shared" si="77"/>
        <v>81481</v>
      </c>
      <c r="W111" s="28">
        <f t="shared" si="77"/>
        <v>77423</v>
      </c>
      <c r="X111" s="28">
        <f t="shared" si="77"/>
        <v>89150</v>
      </c>
      <c r="Y111" s="28">
        <f t="shared" si="77"/>
        <v>102078</v>
      </c>
      <c r="Z111" s="28">
        <f t="shared" si="77"/>
        <v>121641</v>
      </c>
      <c r="AA111" s="28">
        <f>SUM(AA267+AA301+AA322+AA383+AA395+AA416+AA418+AA542+AA545+AA562+AA567+AA588+AA594)</f>
        <v>102807</v>
      </c>
      <c r="AB111" s="28">
        <f>SUM(AB267+AB301+AB322+AB383+AB395+AB416+AB418+AB542+AB545+AB562+AB567+AB588+AB594)</f>
        <v>120296</v>
      </c>
      <c r="AC111" s="16">
        <f aca="true" t="shared" si="78" ref="AC111:AC122">SUM(AB111-Z111)</f>
        <v>-1345</v>
      </c>
      <c r="AD111" s="31">
        <f t="shared" si="76"/>
        <v>-0.011057127119967773</v>
      </c>
    </row>
    <row r="112" spans="2:30" ht="12" customHeight="1">
      <c r="B112" s="5" t="s">
        <v>122</v>
      </c>
      <c r="C112" s="28" t="e">
        <f>SUM(C384+C503+C509+C515+C522+C528+C589+#REF!)</f>
        <v>#REF!</v>
      </c>
      <c r="D112" s="28" t="e">
        <f>SUM(D384+D503+D509+D515+D522+D528+D589+#REF!)</f>
        <v>#REF!</v>
      </c>
      <c r="E112" s="28" t="e">
        <f>SUM(E384+E503+E509+E515+E522+E528+E589+#REF!)</f>
        <v>#REF!</v>
      </c>
      <c r="F112" s="28" t="e">
        <f>SUM(F384+F503+F509+F515+F522+F528+F589+#REF!)</f>
        <v>#REF!</v>
      </c>
      <c r="G112" s="28" t="e">
        <f>SUM(G384+G503+G509+G515+G522+G528+G589+#REF!)</f>
        <v>#REF!</v>
      </c>
      <c r="H112" s="28" t="e">
        <f>SUM(H384+H503+H509+H515+H522+H528+H589+#REF!)</f>
        <v>#REF!</v>
      </c>
      <c r="I112" s="28" t="e">
        <f>SUM(I384+I503+I509+I515+I522+I528+I589+#REF!)</f>
        <v>#REF!</v>
      </c>
      <c r="J112" s="28" t="e">
        <f>SUM(J384+J503+J509+J515+J522+J528+J589+#REF!)</f>
        <v>#REF!</v>
      </c>
      <c r="K112" s="28" t="e">
        <f>SUM(K384+K503+K509+K515+K522+K528+K589+#REF!)</f>
        <v>#REF!</v>
      </c>
      <c r="L112" s="28" t="e">
        <f>SUM(L384+L503+L509+L515+L522+L528+L589+#REF!)</f>
        <v>#REF!</v>
      </c>
      <c r="M112" s="28" t="e">
        <f>SUM(M384+M503+M509+M515+M522+M528+M589+#REF!)</f>
        <v>#REF!</v>
      </c>
      <c r="N112" s="28" t="e">
        <f>SUM(N384+N503+N509+N515+N522+N528+N589+#REF!)</f>
        <v>#REF!</v>
      </c>
      <c r="O112" s="28" t="e">
        <f>SUM(O384+O503+O509+O515+O522+O528+O589+#REF!)</f>
        <v>#REF!</v>
      </c>
      <c r="P112" s="28" t="e">
        <f>SUM(P384+P503+P509+P515+P522+P528+P589+#REF!)</f>
        <v>#REF!</v>
      </c>
      <c r="Q112" s="28" t="e">
        <f>SUM(Q384+Q503+Q509+Q515+Q522+Q528+Q589+#REF!)</f>
        <v>#REF!</v>
      </c>
      <c r="R112" s="28" t="e">
        <f>SUM(R384+R503+R509+R515+R522+R528+R589+#REF!)</f>
        <v>#REF!</v>
      </c>
      <c r="S112" s="28" t="e">
        <f>SUM(S384+S503+S509+S515+S522+S528+S589+#REF!)</f>
        <v>#REF!</v>
      </c>
      <c r="T112" s="28" t="e">
        <f>SUM(T384+T503+T509+T515+T522+T528+T589+#REF!)</f>
        <v>#REF!</v>
      </c>
      <c r="U112" s="28" t="e">
        <f>SUM(U384+U503+U509+U515+U522+U528+U589+#REF!)</f>
        <v>#REF!</v>
      </c>
      <c r="V112" s="28" t="e">
        <f>SUM(V384+V503+V509+V515+V522+V528+V589+#REF!)</f>
        <v>#REF!</v>
      </c>
      <c r="W112" s="28" t="e">
        <f>SUM(W384+W503+W509+W515+W522+W528+W589+#REF!)</f>
        <v>#REF!</v>
      </c>
      <c r="X112" s="28" t="e">
        <f>SUM(X384+X503+X509+X515+X522+X528+X589+#REF!)</f>
        <v>#REF!</v>
      </c>
      <c r="Y112" s="28">
        <f>SUM(Y384+Y503+Y509+Y515+Y522+Y528+Y589)</f>
        <v>86165</v>
      </c>
      <c r="Z112" s="28">
        <f>SUM(Z384+Z503+Z509+Z515+Z522+Z528+Z589)</f>
        <v>106537</v>
      </c>
      <c r="AA112" s="28">
        <f>SUM(AA384+AA503+AA509+AA515+AA522+AA528+AA589)</f>
        <v>103980</v>
      </c>
      <c r="AB112" s="28">
        <f>SUM(AB384+AB503+AB509+AB515+AB522+AB528+AB589)</f>
        <v>106990</v>
      </c>
      <c r="AC112" s="28">
        <f>SUM(AC384+AC503+AC509+AC515+AC522+AC528+AC589)</f>
        <v>453</v>
      </c>
      <c r="AD112" s="31">
        <f t="shared" si="76"/>
        <v>0.00425204389085482</v>
      </c>
    </row>
    <row r="113" spans="2:30" ht="12" customHeight="1">
      <c r="B113" s="5" t="s">
        <v>123</v>
      </c>
      <c r="C113" s="28" t="e">
        <f>SUM(C139+C162+C276+C303+C325+C326+C352+C371+C385+C386+C417+C477+C543+C564+C563+C591+C590+#REF!+C606)</f>
        <v>#REF!</v>
      </c>
      <c r="D113" s="28" t="e">
        <f>SUM(D139+D162+D276+D303+D325+D326+D352+D371+D385+D386+D417+D477+D543+D564+D563+D591+D590+#REF!+D606)</f>
        <v>#REF!</v>
      </c>
      <c r="E113" s="28" t="e">
        <f>SUM(E139+E162+E276+E303+E325+E326+E352+E371+E385+E386+E417+E477+E543+E564+E563+E591+E590+#REF!+E606)</f>
        <v>#REF!</v>
      </c>
      <c r="F113" s="28" t="e">
        <f>SUM(F139+F162+F276+F303+F325+F326+F352+F371+F385+F386+F417+F477+F543+F564+F563+F591+F590+#REF!+F606)</f>
        <v>#REF!</v>
      </c>
      <c r="G113" s="28" t="e">
        <f>SUM(G139+G162+G276+G303+G325+G326+G352+G371+G385+G386+G417+G477+G543+G564+G563+G591+G590+#REF!+G606)</f>
        <v>#REF!</v>
      </c>
      <c r="H113" s="28" t="e">
        <f>SUM(H139+H162+H276+H303+H325+H326+H352+H371+H385+H386+H417+H477+H543+H564+H563+H591+H590+#REF!+H606)</f>
        <v>#REF!</v>
      </c>
      <c r="I113" s="28" t="e">
        <f>SUM(I139+I162+I276+I303+I325+I326+I352+I371+I385+I386+I417+I477+I543+I564+I563+I591+I590+#REF!+I606)</f>
        <v>#REF!</v>
      </c>
      <c r="J113" s="28" t="e">
        <f>SUM(J139+J162+J276+J303+J325+J326+J352+J371+J385+J386+J417+J477+J543+J564+J563+J591+J590+#REF!+J606)</f>
        <v>#REF!</v>
      </c>
      <c r="K113" s="28" t="e">
        <f>SUM(K139+K162+K276+K303+K325+K326+K352+K371+K385+K386+K417+K477+K543+K564+K563+K591+K590+#REF!+K606)</f>
        <v>#REF!</v>
      </c>
      <c r="L113" s="28" t="e">
        <f>SUM(L139+L162+L276+L303+L325+L326+L352+L371+L385+L386+L417+L477+L543+L564+L563+L591+L590+#REF!+L606)</f>
        <v>#REF!</v>
      </c>
      <c r="M113" s="28" t="e">
        <f>SUM(M139+M162+M276+M303+M325+M326+M352+M371+M385+M386+M417+M477+M543+M564+M563+M591+M590+#REF!+M606)</f>
        <v>#REF!</v>
      </c>
      <c r="N113" s="28" t="e">
        <f>SUM(N139+N162+N276+N303+N325+N326+N352+N371+N385+N386+N417+N477+N543+N564+N563+N591+N590+#REF!+N606)</f>
        <v>#REF!</v>
      </c>
      <c r="O113" s="28" t="e">
        <f>SUM(O139+O162+O276+O303+O325+O326+O352+O371+O385+O386+O417+O477+O543+O564+O563+O591+O590+#REF!+O606)</f>
        <v>#REF!</v>
      </c>
      <c r="P113" s="28" t="e">
        <f>SUM(P139+P162+P276+P303+P325+P326+P352+P371+P385+P386+P417+P477+P543+P564+P563+P591+P590+#REF!+P606)</f>
        <v>#REF!</v>
      </c>
      <c r="Q113" s="28" t="e">
        <f>SUM(Q139+Q162+Q276+Q303+Q325+Q326+Q352+Q371+Q385+Q386+Q417+Q477+Q543+Q564+Q563+Q591+Q590+#REF!+Q606)</f>
        <v>#REF!</v>
      </c>
      <c r="R113" s="28" t="e">
        <f>SUM(R139+R162+R276+R303+R325+R326+R352+R371+R385+R386+R417+R477+R543+R564+R563+R591+R590+#REF!+R606)</f>
        <v>#REF!</v>
      </c>
      <c r="S113" s="28" t="e">
        <f>SUM(S139+S162+S276+S303+S325+S326+S352+S371+S385+S386+S417+S477+S543+S564+S563+S591+S590+#REF!+S606)</f>
        <v>#REF!</v>
      </c>
      <c r="T113" s="28" t="e">
        <f>SUM(T139+T162+T276+T303+T325+T326+T352+T371+T385+T386+T417+T477+T543+T564+T563+T591+T590+#REF!+T606)</f>
        <v>#REF!</v>
      </c>
      <c r="U113" s="28" t="e">
        <f>SUM(U139+U162+U276+U303+U325+U326+U352+U371+U385+U386+U417+U477+U543+U564+U563+U591+U590+#REF!+U606)</f>
        <v>#REF!</v>
      </c>
      <c r="V113" s="28" t="e">
        <f>SUM(V139+V162+V276+V303+V325+V326+V352+V371+V385+V386+V417+V477+V543+V564+V563+V591+V590+#REF!+V606)</f>
        <v>#REF!</v>
      </c>
      <c r="W113" s="28" t="e">
        <f>SUM(W139+W162+W276+W303+W325+W326+W352+W371+W385+W386+W417+W477+W543+W564+W563+AB455+W591+W590+#REF!+W606)</f>
        <v>#REF!</v>
      </c>
      <c r="X113" s="28" t="e">
        <f>SUM(X139+X162+X276+X303+X325+X326+X352+X371+X385+X386+X417+X477+X543+X564+X563+AC455+X591+X590+#REF!+X606)</f>
        <v>#REF!</v>
      </c>
      <c r="Y113" s="28">
        <f>SUM(Y139+Y162+Y276+Y303+Y325+Y326+Y352+Y371+Y385+Y386+Y417+Y477+Y543+Y564+Y563+AD455+Y591+Y590+Y606)</f>
        <v>31792</v>
      </c>
      <c r="Z113" s="28">
        <f>SUM(Z139+Z162+Z276+Z303+Z325+Z326+Z352+Z371+Z385+Z386+Z417+Z477+Z543+Z564+Z563+AE455+Z591+Z590+Z606)</f>
        <v>36500</v>
      </c>
      <c r="AA113" s="28">
        <f>SUM(AA139+AA162+AA276+AA303+AA325+AA326+AA352+AA371+AA385+AA386+AA417+AA477+AA543+AA564+AA563+AF455+AA591+AA590+AA606)</f>
        <v>36809</v>
      </c>
      <c r="AB113" s="28">
        <f>SUM(AB139+AB162+AB276+AB303+AB325+AB326+AB352+AB371+AB385+AB386+AB417+AB477+AB543+AB564+AB563+AG455+AB591+AB590+AB606)</f>
        <v>36200</v>
      </c>
      <c r="AC113" s="28">
        <f>SUM(AC139+AC162+AC276+AC303+AC325+AC326+AC352+AC371+AC385+AC386+AC417+AC477+AC543+AC564+AC563+AH455+AC591+AC590+AC606)</f>
        <v>-300</v>
      </c>
      <c r="AD113" s="31">
        <f t="shared" si="76"/>
        <v>-0.00821917808219178</v>
      </c>
    </row>
    <row r="114" spans="2:30" ht="12" customHeight="1">
      <c r="B114" s="5" t="s">
        <v>124</v>
      </c>
      <c r="C114" s="28">
        <f aca="true" t="shared" si="79" ref="C114:AD114">SUM(C163++C456+C457+C458)</f>
        <v>38401</v>
      </c>
      <c r="D114" s="28">
        <f t="shared" si="79"/>
        <v>44246</v>
      </c>
      <c r="E114" s="28">
        <f t="shared" si="79"/>
        <v>36401</v>
      </c>
      <c r="F114" s="28">
        <f t="shared" si="79"/>
        <v>44620</v>
      </c>
      <c r="G114" s="28">
        <f t="shared" si="79"/>
        <v>40187</v>
      </c>
      <c r="H114" s="28">
        <f t="shared" si="79"/>
        <v>40924</v>
      </c>
      <c r="I114" s="28">
        <f t="shared" si="79"/>
        <v>38318</v>
      </c>
      <c r="J114" s="28">
        <f t="shared" si="79"/>
        <v>38300</v>
      </c>
      <c r="K114" s="28">
        <f t="shared" si="79"/>
        <v>37560</v>
      </c>
      <c r="L114" s="28">
        <f t="shared" si="79"/>
        <v>40155</v>
      </c>
      <c r="M114" s="28">
        <f t="shared" si="79"/>
        <v>39489</v>
      </c>
      <c r="N114" s="28">
        <f t="shared" si="79"/>
        <v>41400</v>
      </c>
      <c r="O114" s="28">
        <f t="shared" si="79"/>
        <v>39249</v>
      </c>
      <c r="P114" s="28">
        <f t="shared" si="79"/>
        <v>40725</v>
      </c>
      <c r="Q114" s="28">
        <f t="shared" si="79"/>
        <v>39586</v>
      </c>
      <c r="R114" s="28">
        <f t="shared" si="79"/>
        <v>41356.813759002514</v>
      </c>
      <c r="S114" s="28">
        <f t="shared" si="79"/>
        <v>41058</v>
      </c>
      <c r="T114" s="28">
        <f t="shared" si="79"/>
        <v>41488</v>
      </c>
      <c r="U114" s="28">
        <f t="shared" si="79"/>
        <v>41432</v>
      </c>
      <c r="V114" s="28">
        <f t="shared" si="79"/>
        <v>41326</v>
      </c>
      <c r="W114" s="28">
        <f t="shared" si="79"/>
        <v>41614</v>
      </c>
      <c r="X114" s="28">
        <f t="shared" si="79"/>
        <v>49399</v>
      </c>
      <c r="Y114" s="28">
        <f t="shared" si="79"/>
        <v>49460</v>
      </c>
      <c r="Z114" s="28">
        <f t="shared" si="79"/>
        <v>49862</v>
      </c>
      <c r="AA114" s="28">
        <f t="shared" si="79"/>
        <v>49862</v>
      </c>
      <c r="AB114" s="28">
        <f t="shared" si="79"/>
        <v>51001</v>
      </c>
      <c r="AC114" s="28">
        <f t="shared" si="79"/>
        <v>1139</v>
      </c>
      <c r="AD114" s="28">
        <f t="shared" si="79"/>
        <v>0.2356184608787159</v>
      </c>
    </row>
    <row r="115" spans="2:30" ht="12" customHeight="1">
      <c r="B115" s="5" t="s">
        <v>125</v>
      </c>
      <c r="C115" s="28">
        <f aca="true" t="shared" si="80" ref="C115:N115">SUM(C543+C544+C565+C566+C592+C593)</f>
        <v>10603</v>
      </c>
      <c r="D115" s="28">
        <f t="shared" si="80"/>
        <v>9200</v>
      </c>
      <c r="E115" s="28">
        <f t="shared" si="80"/>
        <v>9211</v>
      </c>
      <c r="F115" s="28">
        <f t="shared" si="80"/>
        <v>9700</v>
      </c>
      <c r="G115" s="28">
        <f t="shared" si="80"/>
        <v>11928</v>
      </c>
      <c r="H115" s="28">
        <f t="shared" si="80"/>
        <v>10700</v>
      </c>
      <c r="I115" s="28">
        <f t="shared" si="80"/>
        <v>18371</v>
      </c>
      <c r="J115" s="28">
        <f t="shared" si="80"/>
        <v>12450</v>
      </c>
      <c r="K115" s="28">
        <f t="shared" si="80"/>
        <v>10909</v>
      </c>
      <c r="L115" s="28">
        <f t="shared" si="80"/>
        <v>13550</v>
      </c>
      <c r="M115" s="28">
        <f t="shared" si="80"/>
        <v>14289</v>
      </c>
      <c r="N115" s="28">
        <f t="shared" si="80"/>
        <v>13800</v>
      </c>
      <c r="O115" s="28">
        <f aca="true" t="shared" si="81" ref="O115:Z115">SUM(O543+O544+O547+O565+O566+O592+O593)</f>
        <v>17374</v>
      </c>
      <c r="P115" s="28">
        <f t="shared" si="81"/>
        <v>21800</v>
      </c>
      <c r="Q115" s="28">
        <f t="shared" si="81"/>
        <v>29613</v>
      </c>
      <c r="R115" s="28">
        <f t="shared" si="81"/>
        <v>29600</v>
      </c>
      <c r="S115" s="28">
        <f t="shared" si="81"/>
        <v>32132</v>
      </c>
      <c r="T115" s="28">
        <f t="shared" si="81"/>
        <v>33980</v>
      </c>
      <c r="U115" s="28">
        <f t="shared" si="81"/>
        <v>28935</v>
      </c>
      <c r="V115" s="28">
        <f t="shared" si="81"/>
        <v>37280</v>
      </c>
      <c r="W115" s="28">
        <f t="shared" si="81"/>
        <v>34070</v>
      </c>
      <c r="X115" s="28">
        <f t="shared" si="81"/>
        <v>39900</v>
      </c>
      <c r="Y115" s="28">
        <f t="shared" si="81"/>
        <v>34492</v>
      </c>
      <c r="Z115" s="28">
        <f t="shared" si="81"/>
        <v>38750</v>
      </c>
      <c r="AA115" s="28">
        <f>SUM(AA543+AA544+AA547+AA565+AA566+AA592+AA593)</f>
        <v>37359</v>
      </c>
      <c r="AB115" s="28">
        <f>SUM(AB543+AB544+AB547+AB565+AB566+AB592+AB593)</f>
        <v>43680</v>
      </c>
      <c r="AC115" s="16">
        <f t="shared" si="78"/>
        <v>4930</v>
      </c>
      <c r="AD115" s="31">
        <f t="shared" si="76"/>
        <v>0.1272258064516129</v>
      </c>
    </row>
    <row r="116" spans="2:30" ht="12" customHeight="1">
      <c r="B116" s="5" t="s">
        <v>126</v>
      </c>
      <c r="C116" s="28" t="e">
        <f>SUM(C186+C304+C459+C478+C496+#REF!+C616)</f>
        <v>#REF!</v>
      </c>
      <c r="D116" s="28" t="e">
        <f>SUM(D186+D304+D459+D478+D496+#REF!+D616)</f>
        <v>#REF!</v>
      </c>
      <c r="E116" s="28" t="e">
        <f>SUM(E186+E304+E459+E478+E496+#REF!+E616)</f>
        <v>#REF!</v>
      </c>
      <c r="F116" s="28" t="e">
        <f>SUM(F186+F304+F459+F478+F496+#REF!+F616)</f>
        <v>#REF!</v>
      </c>
      <c r="G116" s="28" t="e">
        <f>SUM(G186+G304+G459+G478+G496+#REF!+G616)</f>
        <v>#REF!</v>
      </c>
      <c r="H116" s="28" t="e">
        <f>SUM(H186+H304+H459+H478+H496+#REF!+H616)</f>
        <v>#REF!</v>
      </c>
      <c r="I116" s="28" t="e">
        <f>SUM(I186+I304+I459+I478+I496+#REF!+I616)</f>
        <v>#REF!</v>
      </c>
      <c r="J116" s="28" t="e">
        <f>SUM(J186+J304+J459+J478+J496+#REF!+J616)</f>
        <v>#REF!</v>
      </c>
      <c r="K116" s="28" t="e">
        <f>SUM(K186+K304+K459+K478+K496+#REF!+K616)</f>
        <v>#REF!</v>
      </c>
      <c r="L116" s="28" t="e">
        <f>SUM(L186+L304+L459+L478+L496+#REF!+L616)</f>
        <v>#REF!</v>
      </c>
      <c r="M116" s="28" t="e">
        <f>SUM(M186+M304+M459+M478+M496+#REF!+M616)</f>
        <v>#REF!</v>
      </c>
      <c r="N116" s="28" t="e">
        <f>SUM(N186+N304+N459+N478+N496+#REF!+N616)</f>
        <v>#REF!</v>
      </c>
      <c r="O116" s="28" t="e">
        <f>SUM(O186+O304+O459+O478+O496+#REF!+O616)</f>
        <v>#REF!</v>
      </c>
      <c r="P116" s="28">
        <v>639000</v>
      </c>
      <c r="Q116" s="28">
        <v>639000</v>
      </c>
      <c r="R116" s="28">
        <v>560700</v>
      </c>
      <c r="S116" s="28">
        <v>560700</v>
      </c>
      <c r="T116" s="28">
        <v>497500</v>
      </c>
      <c r="U116" s="28">
        <v>560700</v>
      </c>
      <c r="V116" s="28">
        <v>400000</v>
      </c>
      <c r="W116" s="28">
        <v>532861</v>
      </c>
      <c r="X116" s="28">
        <v>466178</v>
      </c>
      <c r="Y116" s="28">
        <v>466178</v>
      </c>
      <c r="Z116" s="28">
        <v>566000</v>
      </c>
      <c r="AA116" s="28">
        <v>566000</v>
      </c>
      <c r="AB116" s="28">
        <v>722500</v>
      </c>
      <c r="AC116" s="16">
        <f t="shared" si="78"/>
        <v>156500</v>
      </c>
      <c r="AD116" s="31">
        <f t="shared" si="76"/>
        <v>0.2765017667844523</v>
      </c>
    </row>
    <row r="117" spans="2:30" ht="12" customHeight="1">
      <c r="B117" s="5" t="s">
        <v>127</v>
      </c>
      <c r="C117" s="28" t="e">
        <f>SUM(C560+#REF!)</f>
        <v>#REF!</v>
      </c>
      <c r="D117" s="28" t="e">
        <f>SUM(D560+#REF!)</f>
        <v>#REF!</v>
      </c>
      <c r="E117" s="28" t="e">
        <f>SUM(E560+#REF!)</f>
        <v>#REF!</v>
      </c>
      <c r="F117" s="28" t="e">
        <f>SUM(F560+#REF!)</f>
        <v>#REF!</v>
      </c>
      <c r="G117" s="28" t="e">
        <f>SUM(G560+#REF!)</f>
        <v>#REF!</v>
      </c>
      <c r="H117" s="28" t="e">
        <f>SUM(H560+#REF!)</f>
        <v>#REF!</v>
      </c>
      <c r="I117" s="28" t="e">
        <f>SUM(I560+#REF!)</f>
        <v>#REF!</v>
      </c>
      <c r="J117" s="28" t="e">
        <f>SUM(J560+#REF!)</f>
        <v>#REF!</v>
      </c>
      <c r="K117" s="28" t="e">
        <f>SUM(K560+#REF!)</f>
        <v>#REF!</v>
      </c>
      <c r="L117" s="28" t="e">
        <f>SUM(L560+#REF!)</f>
        <v>#REF!</v>
      </c>
      <c r="M117" s="28" t="e">
        <f>SUM(M560+#REF!)</f>
        <v>#REF!</v>
      </c>
      <c r="N117" s="28" t="e">
        <f>SUM(N560+#REF!)</f>
        <v>#REF!</v>
      </c>
      <c r="O117" s="28" t="e">
        <f>SUM(O560+#REF!)</f>
        <v>#REF!</v>
      </c>
      <c r="P117" s="28" t="e">
        <f>SUM(P560+#REF!)</f>
        <v>#REF!</v>
      </c>
      <c r="Q117" s="28" t="e">
        <f>SUM(Q560+#REF!)</f>
        <v>#REF!</v>
      </c>
      <c r="R117" s="28" t="e">
        <f>SUM(R560+#REF!)</f>
        <v>#REF!</v>
      </c>
      <c r="S117" s="28" t="e">
        <f>SUM(S560+#REF!)</f>
        <v>#REF!</v>
      </c>
      <c r="T117" s="28" t="e">
        <f>SUM(T560+#REF!)</f>
        <v>#REF!</v>
      </c>
      <c r="U117" s="28" t="e">
        <f>SUM(U560+#REF!)</f>
        <v>#REF!</v>
      </c>
      <c r="V117" s="28" t="e">
        <f>SUM(V560+#REF!)</f>
        <v>#REF!</v>
      </c>
      <c r="W117" s="28" t="e">
        <f>SUM(W560+#REF!)</f>
        <v>#REF!</v>
      </c>
      <c r="X117" s="28" t="e">
        <f>SUM(X560+#REF!)</f>
        <v>#REF!</v>
      </c>
      <c r="Y117" s="28">
        <f>SUM(Y560)</f>
        <v>43500</v>
      </c>
      <c r="Z117" s="28">
        <f>SUM(Z560)</f>
        <v>43500</v>
      </c>
      <c r="AA117" s="28">
        <f>SUM(AA560)</f>
        <v>43500</v>
      </c>
      <c r="AB117" s="28">
        <f>SUM(AB560)</f>
        <v>43500</v>
      </c>
      <c r="AC117" s="28">
        <f>SUM(AC560)</f>
        <v>0</v>
      </c>
      <c r="AD117" s="31">
        <f t="shared" si="76"/>
        <v>0</v>
      </c>
    </row>
    <row r="118" spans="2:30" ht="12" customHeight="1">
      <c r="B118" s="5" t="s">
        <v>128</v>
      </c>
      <c r="C118" s="28">
        <f>SUM(C340)</f>
        <v>68534</v>
      </c>
      <c r="D118" s="28">
        <f>SUM(D340)</f>
        <v>68612</v>
      </c>
      <c r="E118" s="28">
        <f aca="true" t="shared" si="82" ref="E118:AB119">SUM(E340)</f>
        <v>64913</v>
      </c>
      <c r="F118" s="28">
        <f t="shared" si="82"/>
        <v>68612</v>
      </c>
      <c r="G118" s="28">
        <f t="shared" si="82"/>
        <v>66967</v>
      </c>
      <c r="H118" s="28">
        <f t="shared" si="82"/>
        <v>68612</v>
      </c>
      <c r="I118" s="28">
        <f t="shared" si="82"/>
        <v>72591</v>
      </c>
      <c r="J118" s="28">
        <f t="shared" si="82"/>
        <v>68612</v>
      </c>
      <c r="K118" s="28">
        <f t="shared" si="82"/>
        <v>58383</v>
      </c>
      <c r="L118" s="28">
        <f t="shared" si="82"/>
        <v>68612</v>
      </c>
      <c r="M118" s="28">
        <f t="shared" si="82"/>
        <v>64981</v>
      </c>
      <c r="N118" s="28">
        <f t="shared" si="82"/>
        <v>70500</v>
      </c>
      <c r="O118" s="28">
        <f t="shared" si="82"/>
        <v>2032</v>
      </c>
      <c r="P118" s="28">
        <f t="shared" si="82"/>
        <v>73000</v>
      </c>
      <c r="Q118" s="28">
        <f t="shared" si="82"/>
        <v>70421</v>
      </c>
      <c r="R118" s="28">
        <f t="shared" si="82"/>
        <v>73200</v>
      </c>
      <c r="S118" s="28">
        <f t="shared" si="82"/>
        <v>71788</v>
      </c>
      <c r="T118" s="28">
        <f t="shared" si="82"/>
        <v>75300</v>
      </c>
      <c r="U118" s="28">
        <f t="shared" si="82"/>
        <v>69323</v>
      </c>
      <c r="V118" s="28">
        <f t="shared" si="82"/>
        <v>66100</v>
      </c>
      <c r="W118" s="28">
        <f>SUM(W340)</f>
        <v>52417</v>
      </c>
      <c r="X118" s="28">
        <f t="shared" si="82"/>
        <v>54000</v>
      </c>
      <c r="Y118" s="28">
        <f t="shared" si="82"/>
        <v>48710</v>
      </c>
      <c r="Z118" s="28">
        <f t="shared" si="82"/>
        <v>54000</v>
      </c>
      <c r="AA118" s="28">
        <f t="shared" si="82"/>
        <v>54000</v>
      </c>
      <c r="AB118" s="28">
        <f t="shared" si="82"/>
        <v>54000</v>
      </c>
      <c r="AC118" s="16">
        <f t="shared" si="78"/>
        <v>0</v>
      </c>
      <c r="AD118" s="31">
        <f t="shared" si="76"/>
        <v>0</v>
      </c>
    </row>
    <row r="119" spans="2:30" ht="12" customHeight="1">
      <c r="B119" s="5" t="s">
        <v>129</v>
      </c>
      <c r="C119" s="28">
        <f>SUM(C341)</f>
        <v>71021</v>
      </c>
      <c r="D119" s="28">
        <f>SUM(D341)</f>
        <v>73000</v>
      </c>
      <c r="E119" s="28">
        <f t="shared" si="82"/>
        <v>66588</v>
      </c>
      <c r="F119" s="28">
        <f t="shared" si="82"/>
        <v>73000</v>
      </c>
      <c r="G119" s="28">
        <f t="shared" si="82"/>
        <v>70584</v>
      </c>
      <c r="H119" s="28">
        <f t="shared" si="82"/>
        <v>73000</v>
      </c>
      <c r="I119" s="28">
        <f t="shared" si="82"/>
        <v>69558</v>
      </c>
      <c r="J119" s="28">
        <f t="shared" si="82"/>
        <v>72000</v>
      </c>
      <c r="K119" s="28">
        <f t="shared" si="82"/>
        <v>69558</v>
      </c>
      <c r="L119" s="28">
        <f t="shared" si="82"/>
        <v>72000</v>
      </c>
      <c r="M119" s="28">
        <f t="shared" si="82"/>
        <v>69558</v>
      </c>
      <c r="N119" s="28">
        <f t="shared" si="82"/>
        <v>72000</v>
      </c>
      <c r="O119" s="28">
        <f t="shared" si="82"/>
        <v>66096</v>
      </c>
      <c r="P119" s="28">
        <f t="shared" si="82"/>
        <v>72000</v>
      </c>
      <c r="Q119" s="28">
        <f t="shared" si="82"/>
        <v>72225</v>
      </c>
      <c r="R119" s="28">
        <f t="shared" si="82"/>
        <v>74892</v>
      </c>
      <c r="S119" s="28">
        <f t="shared" si="82"/>
        <v>74892</v>
      </c>
      <c r="T119" s="28">
        <f t="shared" si="82"/>
        <v>74892</v>
      </c>
      <c r="U119" s="28">
        <f t="shared" si="82"/>
        <v>76015</v>
      </c>
      <c r="V119" s="28">
        <f t="shared" si="82"/>
        <v>78636</v>
      </c>
      <c r="W119" s="28">
        <f>SUM(W341)</f>
        <v>77590</v>
      </c>
      <c r="X119" s="28">
        <f t="shared" si="82"/>
        <v>81781</v>
      </c>
      <c r="Y119" s="28">
        <f t="shared" si="82"/>
        <v>80068</v>
      </c>
      <c r="Z119" s="28">
        <f t="shared" si="82"/>
        <v>81781</v>
      </c>
      <c r="AA119" s="28">
        <f t="shared" si="82"/>
        <v>81781</v>
      </c>
      <c r="AB119" s="28">
        <f t="shared" si="82"/>
        <v>85052</v>
      </c>
      <c r="AC119" s="16">
        <f t="shared" si="78"/>
        <v>3271</v>
      </c>
      <c r="AD119" s="31">
        <f t="shared" si="76"/>
        <v>0.039997065333023565</v>
      </c>
    </row>
    <row r="120" spans="1:30" s="35" customFormat="1" ht="12" customHeight="1">
      <c r="A120" s="25"/>
      <c r="B120" s="5" t="s">
        <v>58</v>
      </c>
      <c r="C120" s="28">
        <f>SUM(C468)</f>
        <v>14640</v>
      </c>
      <c r="D120" s="28">
        <f>SUM(D468)</f>
        <v>12950</v>
      </c>
      <c r="E120" s="28">
        <f aca="true" t="shared" si="83" ref="E120:X120">SUM(E468)</f>
        <v>12950</v>
      </c>
      <c r="F120" s="28">
        <f t="shared" si="83"/>
        <v>6950</v>
      </c>
      <c r="G120" s="28">
        <f t="shared" si="83"/>
        <v>10876</v>
      </c>
      <c r="H120" s="28">
        <f t="shared" si="83"/>
        <v>6950</v>
      </c>
      <c r="I120" s="28">
        <f t="shared" si="83"/>
        <v>5928</v>
      </c>
      <c r="J120" s="28">
        <f t="shared" si="83"/>
        <v>450</v>
      </c>
      <c r="K120" s="28">
        <f t="shared" si="83"/>
        <v>1785</v>
      </c>
      <c r="L120" s="28">
        <f t="shared" si="83"/>
        <v>450</v>
      </c>
      <c r="M120" s="28">
        <f t="shared" si="83"/>
        <v>10076</v>
      </c>
      <c r="N120" s="28">
        <f t="shared" si="83"/>
        <v>10450</v>
      </c>
      <c r="O120" s="28">
        <f t="shared" si="83"/>
        <v>5393</v>
      </c>
      <c r="P120" s="28">
        <f t="shared" si="83"/>
        <v>10450</v>
      </c>
      <c r="Q120" s="28">
        <f t="shared" si="83"/>
        <v>11419</v>
      </c>
      <c r="R120" s="28">
        <f t="shared" si="83"/>
        <v>10450</v>
      </c>
      <c r="S120" s="28">
        <f t="shared" si="83"/>
        <v>15044</v>
      </c>
      <c r="T120" s="28">
        <f t="shared" si="83"/>
        <v>7950</v>
      </c>
      <c r="U120" s="28">
        <f t="shared" si="83"/>
        <v>4757</v>
      </c>
      <c r="V120" s="28">
        <f t="shared" si="83"/>
        <v>450</v>
      </c>
      <c r="W120" s="28">
        <f t="shared" si="83"/>
        <v>3478</v>
      </c>
      <c r="X120" s="28">
        <f t="shared" si="83"/>
        <v>5450</v>
      </c>
      <c r="Y120" s="28">
        <f>SUM(Y468)</f>
        <v>5922</v>
      </c>
      <c r="Z120" s="28">
        <f>SUM(Z468)</f>
        <v>5450</v>
      </c>
      <c r="AA120" s="28">
        <f>SUM(AA468)</f>
        <v>5450</v>
      </c>
      <c r="AB120" s="28">
        <f>SUM(AB468)</f>
        <v>10500</v>
      </c>
      <c r="AC120" s="16">
        <f t="shared" si="78"/>
        <v>5050</v>
      </c>
      <c r="AD120" s="31">
        <f t="shared" si="76"/>
        <v>0.926605504587156</v>
      </c>
    </row>
    <row r="121" spans="1:30" s="33" customFormat="1" ht="12" customHeight="1">
      <c r="A121" s="25"/>
      <c r="B121" s="5" t="s">
        <v>130</v>
      </c>
      <c r="C121" s="28">
        <f>SUM(C200)</f>
        <v>4610</v>
      </c>
      <c r="D121" s="28">
        <f>SUM(D200)</f>
        <v>6000</v>
      </c>
      <c r="E121" s="28">
        <f aca="true" t="shared" si="84" ref="E121:X121">SUM(E200)</f>
        <v>4647</v>
      </c>
      <c r="F121" s="28">
        <f t="shared" si="84"/>
        <v>6000</v>
      </c>
      <c r="G121" s="28">
        <f t="shared" si="84"/>
        <v>6836</v>
      </c>
      <c r="H121" s="28">
        <f t="shared" si="84"/>
        <v>6000</v>
      </c>
      <c r="I121" s="28">
        <f t="shared" si="84"/>
        <v>6883</v>
      </c>
      <c r="J121" s="28">
        <f t="shared" si="84"/>
        <v>4000</v>
      </c>
      <c r="K121" s="28">
        <f t="shared" si="84"/>
        <v>4180</v>
      </c>
      <c r="L121" s="28">
        <f t="shared" si="84"/>
        <v>4000</v>
      </c>
      <c r="M121" s="28">
        <f t="shared" si="84"/>
        <v>2231</v>
      </c>
      <c r="N121" s="28">
        <f t="shared" si="84"/>
        <v>4200</v>
      </c>
      <c r="O121" s="28">
        <f t="shared" si="84"/>
        <v>4702</v>
      </c>
      <c r="P121" s="28">
        <f t="shared" si="84"/>
        <v>4200</v>
      </c>
      <c r="Q121" s="28">
        <f t="shared" si="84"/>
        <v>4059</v>
      </c>
      <c r="R121" s="28">
        <f t="shared" si="84"/>
        <v>4500</v>
      </c>
      <c r="S121" s="28">
        <f t="shared" si="84"/>
        <v>4102</v>
      </c>
      <c r="T121" s="28">
        <f t="shared" si="84"/>
        <v>4500</v>
      </c>
      <c r="U121" s="28">
        <f t="shared" si="84"/>
        <v>4441</v>
      </c>
      <c r="V121" s="28">
        <f t="shared" si="84"/>
        <v>2000</v>
      </c>
      <c r="W121" s="28">
        <f t="shared" si="84"/>
        <v>4670</v>
      </c>
      <c r="X121" s="28">
        <f t="shared" si="84"/>
        <v>5250</v>
      </c>
      <c r="Y121" s="28">
        <f>SUM(Y200)</f>
        <v>1386</v>
      </c>
      <c r="Z121" s="28">
        <f>SUM(Z200)</f>
        <v>5500</v>
      </c>
      <c r="AA121" s="28">
        <f>SUM(AA200)</f>
        <v>5500</v>
      </c>
      <c r="AB121" s="28">
        <f>SUM(AB200)</f>
        <v>5500</v>
      </c>
      <c r="AC121" s="16">
        <f t="shared" si="78"/>
        <v>0</v>
      </c>
      <c r="AD121" s="31">
        <f t="shared" si="76"/>
        <v>0</v>
      </c>
    </row>
    <row r="122" spans="1:30" ht="12" customHeight="1">
      <c r="A122" s="36"/>
      <c r="B122" s="37" t="s">
        <v>131</v>
      </c>
      <c r="C122" s="38"/>
      <c r="D122" s="38"/>
      <c r="E122" s="38">
        <v>25552</v>
      </c>
      <c r="F122" s="38"/>
      <c r="G122" s="38">
        <v>71716</v>
      </c>
      <c r="H122" s="38">
        <v>37910</v>
      </c>
      <c r="I122" s="38">
        <v>53145</v>
      </c>
      <c r="J122" s="38">
        <v>51710</v>
      </c>
      <c r="K122" s="38">
        <v>48400</v>
      </c>
      <c r="L122" s="38">
        <v>50963</v>
      </c>
      <c r="M122" s="38">
        <v>48400</v>
      </c>
      <c r="N122" s="38">
        <v>49396</v>
      </c>
      <c r="O122" s="38">
        <v>96109</v>
      </c>
      <c r="P122" s="38">
        <v>32728</v>
      </c>
      <c r="Q122" s="38">
        <v>40728</v>
      </c>
      <c r="R122" s="38">
        <v>39636</v>
      </c>
      <c r="S122" s="38">
        <v>41636</v>
      </c>
      <c r="T122" s="38">
        <v>0</v>
      </c>
      <c r="U122" s="38">
        <v>0</v>
      </c>
      <c r="V122" s="38">
        <v>20246</v>
      </c>
      <c r="W122" s="38">
        <v>30212</v>
      </c>
      <c r="X122" s="38">
        <v>46543</v>
      </c>
      <c r="Y122" s="38">
        <v>46543</v>
      </c>
      <c r="Z122" s="38">
        <v>31579</v>
      </c>
      <c r="AA122" s="38">
        <v>31579</v>
      </c>
      <c r="AB122" s="38">
        <v>19897</v>
      </c>
      <c r="AC122" s="16">
        <f t="shared" si="78"/>
        <v>-11682</v>
      </c>
      <c r="AD122" s="31">
        <f t="shared" si="76"/>
        <v>-0.3699293834510276</v>
      </c>
    </row>
    <row r="123" spans="1:30" s="33" customFormat="1" ht="12" customHeight="1">
      <c r="A123" s="32"/>
      <c r="B123" s="26"/>
      <c r="C123" s="4" t="e">
        <f>SUM(C81:C122)</f>
        <v>#REF!</v>
      </c>
      <c r="D123" s="4" t="e">
        <f>SUM(D81:D122)</f>
        <v>#REF!</v>
      </c>
      <c r="E123" s="4" t="e">
        <f aca="true" t="shared" si="85" ref="E123:Y123">SUM(E81:E122)</f>
        <v>#REF!</v>
      </c>
      <c r="F123" s="4" t="e">
        <f t="shared" si="85"/>
        <v>#REF!</v>
      </c>
      <c r="G123" s="4" t="e">
        <f t="shared" si="85"/>
        <v>#REF!</v>
      </c>
      <c r="H123" s="4" t="e">
        <f t="shared" si="85"/>
        <v>#REF!</v>
      </c>
      <c r="I123" s="4" t="e">
        <f t="shared" si="85"/>
        <v>#REF!</v>
      </c>
      <c r="J123" s="4" t="e">
        <f t="shared" si="85"/>
        <v>#REF!</v>
      </c>
      <c r="K123" s="4" t="e">
        <f t="shared" si="85"/>
        <v>#REF!</v>
      </c>
      <c r="L123" s="4" t="e">
        <f t="shared" si="85"/>
        <v>#REF!</v>
      </c>
      <c r="M123" s="4" t="e">
        <f t="shared" si="85"/>
        <v>#REF!</v>
      </c>
      <c r="N123" s="4" t="e">
        <f t="shared" si="85"/>
        <v>#REF!</v>
      </c>
      <c r="O123" s="4" t="e">
        <f t="shared" si="85"/>
        <v>#REF!</v>
      </c>
      <c r="P123" s="4" t="e">
        <f t="shared" si="85"/>
        <v>#REF!</v>
      </c>
      <c r="Q123" s="4" t="e">
        <f t="shared" si="85"/>
        <v>#REF!</v>
      </c>
      <c r="R123" s="4" t="e">
        <f t="shared" si="85"/>
        <v>#REF!</v>
      </c>
      <c r="S123" s="4" t="e">
        <f t="shared" si="85"/>
        <v>#REF!</v>
      </c>
      <c r="T123" s="4" t="e">
        <f t="shared" si="85"/>
        <v>#REF!</v>
      </c>
      <c r="U123" s="4" t="e">
        <f t="shared" si="85"/>
        <v>#REF!</v>
      </c>
      <c r="V123" s="4" t="e">
        <f t="shared" si="85"/>
        <v>#REF!</v>
      </c>
      <c r="W123" s="4" t="e">
        <f t="shared" si="85"/>
        <v>#REF!</v>
      </c>
      <c r="X123" s="4" t="e">
        <f t="shared" si="85"/>
        <v>#REF!</v>
      </c>
      <c r="Y123" s="4">
        <f t="shared" si="85"/>
        <v>7892512.3477</v>
      </c>
      <c r="Z123" s="4">
        <f>SUM(Z81:Z122)</f>
        <v>8573554.461</v>
      </c>
      <c r="AA123" s="4">
        <f>SUM(AA81:AA122)</f>
        <v>8445760.8215</v>
      </c>
      <c r="AB123" s="4">
        <f>SUM(AB81:AB122)</f>
        <v>8806059.0035</v>
      </c>
      <c r="AC123" s="4">
        <f>SUM(AC81:AC122)</f>
        <v>232504.54249999952</v>
      </c>
      <c r="AD123" s="34">
        <f t="shared" si="76"/>
        <v>0.027118803940376527</v>
      </c>
    </row>
    <row r="124" spans="1:30" ht="12" customHeight="1">
      <c r="A124" s="3"/>
      <c r="B124" s="3" t="s">
        <v>132</v>
      </c>
      <c r="C124" s="3" t="s">
        <v>1</v>
      </c>
      <c r="D124" s="6" t="s">
        <v>2</v>
      </c>
      <c r="E124" s="6" t="s">
        <v>1</v>
      </c>
      <c r="F124" s="6" t="s">
        <v>2</v>
      </c>
      <c r="G124" s="6" t="s">
        <v>1</v>
      </c>
      <c r="H124" s="6" t="s">
        <v>2</v>
      </c>
      <c r="I124" s="6" t="s">
        <v>1</v>
      </c>
      <c r="J124" s="6" t="s">
        <v>2</v>
      </c>
      <c r="K124" s="6" t="s">
        <v>1</v>
      </c>
      <c r="L124" s="6" t="s">
        <v>2</v>
      </c>
      <c r="M124" s="6" t="s">
        <v>1</v>
      </c>
      <c r="N124" s="6" t="s">
        <v>2</v>
      </c>
      <c r="O124" s="6" t="s">
        <v>1</v>
      </c>
      <c r="P124" s="6" t="s">
        <v>2</v>
      </c>
      <c r="Q124" s="6" t="s">
        <v>42</v>
      </c>
      <c r="R124" s="6" t="s">
        <v>2</v>
      </c>
      <c r="S124" s="6" t="s">
        <v>1</v>
      </c>
      <c r="T124" s="6" t="s">
        <v>2</v>
      </c>
      <c r="U124" s="6" t="s">
        <v>42</v>
      </c>
      <c r="V124" s="6" t="s">
        <v>2</v>
      </c>
      <c r="W124" s="6" t="s">
        <v>1</v>
      </c>
      <c r="X124" s="6" t="s">
        <v>2</v>
      </c>
      <c r="Y124" s="6" t="s">
        <v>1</v>
      </c>
      <c r="Z124" s="6" t="s">
        <v>2</v>
      </c>
      <c r="AA124" s="6" t="s">
        <v>43</v>
      </c>
      <c r="AB124" s="6" t="s">
        <v>2</v>
      </c>
      <c r="AC124" s="6" t="s">
        <v>3</v>
      </c>
      <c r="AD124" s="7" t="s">
        <v>4</v>
      </c>
    </row>
    <row r="125" spans="1:30" ht="12" customHeight="1">
      <c r="A125" s="3">
        <v>110</v>
      </c>
      <c r="B125" s="30" t="s">
        <v>47</v>
      </c>
      <c r="C125" s="3" t="s">
        <v>5</v>
      </c>
      <c r="D125" s="6" t="s">
        <v>6</v>
      </c>
      <c r="E125" s="6" t="s">
        <v>6</v>
      </c>
      <c r="F125" s="6" t="s">
        <v>7</v>
      </c>
      <c r="G125" s="6" t="s">
        <v>7</v>
      </c>
      <c r="H125" s="6" t="s">
        <v>8</v>
      </c>
      <c r="I125" s="6" t="s">
        <v>8</v>
      </c>
      <c r="J125" s="6" t="s">
        <v>9</v>
      </c>
      <c r="K125" s="6" t="s">
        <v>9</v>
      </c>
      <c r="L125" s="6" t="s">
        <v>10</v>
      </c>
      <c r="M125" s="6" t="s">
        <v>10</v>
      </c>
      <c r="N125" s="6" t="s">
        <v>44</v>
      </c>
      <c r="O125" s="6" t="s">
        <v>11</v>
      </c>
      <c r="P125" s="6" t="s">
        <v>45</v>
      </c>
      <c r="Q125" s="6" t="s">
        <v>45</v>
      </c>
      <c r="R125" s="6" t="s">
        <v>46</v>
      </c>
      <c r="S125" s="6" t="s">
        <v>13</v>
      </c>
      <c r="T125" s="6" t="s">
        <v>14</v>
      </c>
      <c r="U125" s="6" t="s">
        <v>14</v>
      </c>
      <c r="V125" s="6" t="s">
        <v>15</v>
      </c>
      <c r="W125" s="6" t="s">
        <v>15</v>
      </c>
      <c r="X125" s="6" t="s">
        <v>16</v>
      </c>
      <c r="Y125" s="6" t="s">
        <v>16</v>
      </c>
      <c r="Z125" s="6" t="s">
        <v>17</v>
      </c>
      <c r="AA125" s="6" t="s">
        <v>17</v>
      </c>
      <c r="AB125" s="6" t="s">
        <v>402</v>
      </c>
      <c r="AC125" s="6" t="s">
        <v>400</v>
      </c>
      <c r="AD125" s="7" t="s">
        <v>400</v>
      </c>
    </row>
    <row r="126" spans="1:30" ht="12" customHeight="1">
      <c r="A126" s="25">
        <v>1001</v>
      </c>
      <c r="B126" s="26" t="s">
        <v>92</v>
      </c>
      <c r="C126" s="38">
        <v>244141</v>
      </c>
      <c r="D126" s="28">
        <v>251490</v>
      </c>
      <c r="E126" s="28">
        <v>252746</v>
      </c>
      <c r="F126" s="39">
        <v>266740</v>
      </c>
      <c r="G126" s="28">
        <v>263494</v>
      </c>
      <c r="H126" s="39">
        <v>275487</v>
      </c>
      <c r="I126" s="39">
        <v>279918</v>
      </c>
      <c r="J126" s="28">
        <v>266290</v>
      </c>
      <c r="K126" s="28">
        <v>274116</v>
      </c>
      <c r="L126" s="28">
        <v>297891</v>
      </c>
      <c r="M126" s="28">
        <v>294724</v>
      </c>
      <c r="N126" s="28">
        <v>309868</v>
      </c>
      <c r="O126" s="28">
        <v>321948</v>
      </c>
      <c r="P126" s="28">
        <v>323594</v>
      </c>
      <c r="Q126" s="28">
        <v>311281</v>
      </c>
      <c r="R126" s="28">
        <v>323910</v>
      </c>
      <c r="S126" s="28">
        <v>324339</v>
      </c>
      <c r="T126" s="28">
        <v>340483</v>
      </c>
      <c r="U126" s="28">
        <v>330104</v>
      </c>
      <c r="V126" s="28">
        <v>320100</v>
      </c>
      <c r="W126" s="28">
        <v>319970</v>
      </c>
      <c r="X126" s="28">
        <v>320100</v>
      </c>
      <c r="Y126" s="28">
        <v>313013</v>
      </c>
      <c r="Z126" s="28">
        <v>317094</v>
      </c>
      <c r="AA126" s="28">
        <v>317094</v>
      </c>
      <c r="AB126" s="28">
        <v>332934</v>
      </c>
      <c r="AC126" s="16">
        <f aca="true" t="shared" si="86" ref="AC126:AC145">SUM(AB126-Z126)</f>
        <v>15840</v>
      </c>
      <c r="AD126" s="31">
        <f aca="true" t="shared" si="87" ref="AD126:AD145">SUM(AC126/Z126)</f>
        <v>0.049953641506934855</v>
      </c>
    </row>
    <row r="127" spans="1:30" s="33" customFormat="1" ht="12" customHeight="1">
      <c r="A127" s="25">
        <v>1003</v>
      </c>
      <c r="B127" s="26" t="s">
        <v>94</v>
      </c>
      <c r="C127" s="38">
        <v>367</v>
      </c>
      <c r="D127" s="28">
        <v>3000</v>
      </c>
      <c r="E127" s="28">
        <v>35</v>
      </c>
      <c r="F127" s="39">
        <v>3000</v>
      </c>
      <c r="G127" s="28">
        <v>0</v>
      </c>
      <c r="H127" s="39">
        <v>3000</v>
      </c>
      <c r="I127" s="39">
        <v>0</v>
      </c>
      <c r="J127" s="28">
        <v>3000</v>
      </c>
      <c r="K127" s="28">
        <v>5961</v>
      </c>
      <c r="L127" s="28">
        <v>2000</v>
      </c>
      <c r="M127" s="28">
        <v>0</v>
      </c>
      <c r="N127" s="28">
        <v>2000</v>
      </c>
      <c r="O127" s="28">
        <v>0</v>
      </c>
      <c r="P127" s="28">
        <v>2000</v>
      </c>
      <c r="Q127" s="28">
        <v>0</v>
      </c>
      <c r="R127" s="28">
        <v>2000</v>
      </c>
      <c r="S127" s="28">
        <v>0</v>
      </c>
      <c r="T127" s="28">
        <v>2000</v>
      </c>
      <c r="U127" s="28">
        <v>167</v>
      </c>
      <c r="V127" s="28">
        <v>2000</v>
      </c>
      <c r="W127" s="28">
        <v>0</v>
      </c>
      <c r="X127" s="28">
        <v>2000</v>
      </c>
      <c r="Y127" s="28">
        <v>0</v>
      </c>
      <c r="Z127" s="28">
        <v>2000</v>
      </c>
      <c r="AA127" s="28">
        <v>2000</v>
      </c>
      <c r="AB127" s="28">
        <v>2000</v>
      </c>
      <c r="AC127" s="16">
        <f t="shared" si="86"/>
        <v>0</v>
      </c>
      <c r="AD127" s="31">
        <f t="shared" si="87"/>
        <v>0</v>
      </c>
    </row>
    <row r="128" spans="1:30" ht="12" customHeight="1">
      <c r="A128" s="25">
        <v>1020</v>
      </c>
      <c r="B128" s="26" t="s">
        <v>95</v>
      </c>
      <c r="C128" s="38">
        <v>18453</v>
      </c>
      <c r="D128" s="28">
        <v>20823</v>
      </c>
      <c r="E128" s="28">
        <v>19310</v>
      </c>
      <c r="F128" s="39">
        <v>20635</v>
      </c>
      <c r="G128" s="28">
        <v>19712</v>
      </c>
      <c r="H128" s="39">
        <v>21300</v>
      </c>
      <c r="I128" s="39">
        <v>21201</v>
      </c>
      <c r="J128" s="28">
        <v>20600</v>
      </c>
      <c r="K128" s="28">
        <v>21041</v>
      </c>
      <c r="L128" s="28">
        <v>22781</v>
      </c>
      <c r="M128" s="28">
        <v>22661</v>
      </c>
      <c r="N128" s="28">
        <v>23860</v>
      </c>
      <c r="O128" s="28">
        <v>21806</v>
      </c>
      <c r="P128" s="28">
        <v>24780</v>
      </c>
      <c r="Q128" s="28">
        <v>23865</v>
      </c>
      <c r="R128" s="28">
        <v>24800</v>
      </c>
      <c r="S128" s="28">
        <v>24068</v>
      </c>
      <c r="T128" s="28">
        <v>26002</v>
      </c>
      <c r="U128" s="28">
        <v>24977</v>
      </c>
      <c r="V128" s="28">
        <v>24640</v>
      </c>
      <c r="W128" s="28">
        <v>24726</v>
      </c>
      <c r="X128" s="28">
        <v>24640</v>
      </c>
      <c r="Y128" s="28">
        <v>23826</v>
      </c>
      <c r="Z128" s="28">
        <v>24410</v>
      </c>
      <c r="AA128" s="28">
        <v>24410</v>
      </c>
      <c r="AB128" s="28">
        <v>25622</v>
      </c>
      <c r="AC128" s="16">
        <f t="shared" si="86"/>
        <v>1212</v>
      </c>
      <c r="AD128" s="31">
        <f t="shared" si="87"/>
        <v>0.049651782056534206</v>
      </c>
    </row>
    <row r="129" spans="1:30" ht="12" customHeight="1">
      <c r="A129" s="32"/>
      <c r="B129" s="26" t="s">
        <v>133</v>
      </c>
      <c r="C129" s="37">
        <f aca="true" t="shared" si="88" ref="C129:I129">SUM(C126:C128)</f>
        <v>262961</v>
      </c>
      <c r="D129" s="4">
        <f t="shared" si="88"/>
        <v>275313</v>
      </c>
      <c r="E129" s="4">
        <f t="shared" si="88"/>
        <v>272091</v>
      </c>
      <c r="F129" s="40">
        <f t="shared" si="88"/>
        <v>290375</v>
      </c>
      <c r="G129" s="4">
        <f>SUM(G126:G128)</f>
        <v>283206</v>
      </c>
      <c r="H129" s="40">
        <f t="shared" si="88"/>
        <v>299787</v>
      </c>
      <c r="I129" s="40">
        <f t="shared" si="88"/>
        <v>301119</v>
      </c>
      <c r="J129" s="4">
        <f aca="true" t="shared" si="89" ref="J129:P129">SUM(J126:J128)</f>
        <v>289890</v>
      </c>
      <c r="K129" s="4">
        <f t="shared" si="89"/>
        <v>301118</v>
      </c>
      <c r="L129" s="4">
        <f t="shared" si="89"/>
        <v>322672</v>
      </c>
      <c r="M129" s="4">
        <f t="shared" si="89"/>
        <v>317385</v>
      </c>
      <c r="N129" s="4">
        <f t="shared" si="89"/>
        <v>335728</v>
      </c>
      <c r="O129" s="4">
        <f t="shared" si="89"/>
        <v>343754</v>
      </c>
      <c r="P129" s="4">
        <f t="shared" si="89"/>
        <v>350374</v>
      </c>
      <c r="Q129" s="4">
        <f aca="true" t="shared" si="90" ref="Q129:Z129">SUM(Q126:Q128)</f>
        <v>335146</v>
      </c>
      <c r="R129" s="4">
        <f t="shared" si="90"/>
        <v>350710</v>
      </c>
      <c r="S129" s="4">
        <f t="shared" si="90"/>
        <v>348407</v>
      </c>
      <c r="T129" s="4">
        <f t="shared" si="90"/>
        <v>368485</v>
      </c>
      <c r="U129" s="4">
        <f>SUM(U126:U128)</f>
        <v>355248</v>
      </c>
      <c r="V129" s="4">
        <f t="shared" si="90"/>
        <v>346740</v>
      </c>
      <c r="W129" s="4">
        <f t="shared" si="90"/>
        <v>344696</v>
      </c>
      <c r="X129" s="4">
        <f t="shared" si="90"/>
        <v>346740</v>
      </c>
      <c r="Y129" s="4">
        <f t="shared" si="90"/>
        <v>336839</v>
      </c>
      <c r="Z129" s="4">
        <f t="shared" si="90"/>
        <v>343504</v>
      </c>
      <c r="AA129" s="4">
        <f>SUM(AA126:AA128)</f>
        <v>343504</v>
      </c>
      <c r="AB129" s="4">
        <f>SUM(AB126:AB128)</f>
        <v>360556</v>
      </c>
      <c r="AC129" s="21">
        <f t="shared" si="86"/>
        <v>17052</v>
      </c>
      <c r="AD129" s="34">
        <f t="shared" si="87"/>
        <v>0.04964134333224649</v>
      </c>
    </row>
    <row r="130" spans="1:30" ht="12" customHeight="1">
      <c r="A130" s="25">
        <v>2001</v>
      </c>
      <c r="B130" s="26" t="s">
        <v>97</v>
      </c>
      <c r="C130" s="38">
        <v>12828</v>
      </c>
      <c r="D130" s="38">
        <v>32700</v>
      </c>
      <c r="E130" s="38">
        <v>28183</v>
      </c>
      <c r="F130" s="38">
        <v>33750</v>
      </c>
      <c r="G130" s="38">
        <v>31008</v>
      </c>
      <c r="H130" s="38">
        <v>28750</v>
      </c>
      <c r="I130" s="38">
        <v>32750</v>
      </c>
      <c r="J130" s="38">
        <v>37000</v>
      </c>
      <c r="K130" s="38">
        <v>25768</v>
      </c>
      <c r="L130" s="38">
        <v>37000</v>
      </c>
      <c r="M130" s="38">
        <v>34462</v>
      </c>
      <c r="N130" s="38">
        <v>37000</v>
      </c>
      <c r="O130" s="38">
        <v>30383</v>
      </c>
      <c r="P130" s="38">
        <v>37000</v>
      </c>
      <c r="Q130" s="38">
        <v>27092</v>
      </c>
      <c r="R130" s="38">
        <v>37500</v>
      </c>
      <c r="S130" s="38">
        <v>26901</v>
      </c>
      <c r="T130" s="38">
        <v>37500</v>
      </c>
      <c r="U130" s="38">
        <v>39909</v>
      </c>
      <c r="V130" s="38">
        <v>37500</v>
      </c>
      <c r="W130" s="38">
        <v>28299</v>
      </c>
      <c r="X130" s="38">
        <v>37500</v>
      </c>
      <c r="Y130" s="38">
        <v>44715</v>
      </c>
      <c r="Z130" s="38">
        <v>37500</v>
      </c>
      <c r="AA130" s="38">
        <v>37500</v>
      </c>
      <c r="AB130" s="38">
        <v>30840</v>
      </c>
      <c r="AC130" s="16">
        <f t="shared" si="86"/>
        <v>-6660</v>
      </c>
      <c r="AD130" s="31">
        <f t="shared" si="87"/>
        <v>-0.1776</v>
      </c>
    </row>
    <row r="131" spans="1:30" ht="12" customHeight="1">
      <c r="A131" s="25">
        <v>2004</v>
      </c>
      <c r="B131" s="26" t="s">
        <v>134</v>
      </c>
      <c r="C131" s="38">
        <v>6676</v>
      </c>
      <c r="D131" s="38">
        <v>13000</v>
      </c>
      <c r="E131" s="38">
        <v>13089</v>
      </c>
      <c r="F131" s="38">
        <v>11500</v>
      </c>
      <c r="G131" s="38">
        <v>9631</v>
      </c>
      <c r="H131" s="38">
        <v>11500</v>
      </c>
      <c r="I131" s="38">
        <v>12486</v>
      </c>
      <c r="J131" s="38">
        <v>11000</v>
      </c>
      <c r="K131" s="38">
        <v>10398</v>
      </c>
      <c r="L131" s="38">
        <v>11000</v>
      </c>
      <c r="M131" s="38">
        <v>9537</v>
      </c>
      <c r="N131" s="38">
        <v>11000</v>
      </c>
      <c r="O131" s="38">
        <v>9164</v>
      </c>
      <c r="P131" s="38">
        <v>11700</v>
      </c>
      <c r="Q131" s="38">
        <v>8720</v>
      </c>
      <c r="R131" s="38">
        <v>11700</v>
      </c>
      <c r="S131" s="38">
        <v>10125</v>
      </c>
      <c r="T131" s="38">
        <v>11700</v>
      </c>
      <c r="U131" s="38">
        <v>8787</v>
      </c>
      <c r="V131" s="38">
        <v>10500</v>
      </c>
      <c r="W131" s="38">
        <v>8157</v>
      </c>
      <c r="X131" s="38">
        <v>10500</v>
      </c>
      <c r="Y131" s="38">
        <v>10065</v>
      </c>
      <c r="Z131" s="38">
        <v>10000</v>
      </c>
      <c r="AA131" s="38">
        <v>10000</v>
      </c>
      <c r="AB131" s="38">
        <v>10000</v>
      </c>
      <c r="AC131" s="16">
        <f t="shared" si="86"/>
        <v>0</v>
      </c>
      <c r="AD131" s="31">
        <f t="shared" si="87"/>
        <v>0</v>
      </c>
    </row>
    <row r="132" spans="1:30" ht="12" customHeight="1">
      <c r="A132" s="25">
        <v>2005</v>
      </c>
      <c r="B132" s="26" t="s">
        <v>101</v>
      </c>
      <c r="C132" s="38">
        <v>11198</v>
      </c>
      <c r="D132" s="38">
        <v>11500</v>
      </c>
      <c r="E132" s="38">
        <v>10705</v>
      </c>
      <c r="F132" s="38">
        <v>11150</v>
      </c>
      <c r="G132" s="38">
        <v>10388</v>
      </c>
      <c r="H132" s="38">
        <v>11150</v>
      </c>
      <c r="I132" s="38">
        <v>9907</v>
      </c>
      <c r="J132" s="38">
        <v>11500</v>
      </c>
      <c r="K132" s="38">
        <v>10117</v>
      </c>
      <c r="L132" s="38">
        <v>11000</v>
      </c>
      <c r="M132" s="38">
        <v>9310</v>
      </c>
      <c r="N132" s="38">
        <v>12000</v>
      </c>
      <c r="O132" s="38">
        <v>9808</v>
      </c>
      <c r="P132" s="38">
        <v>13500</v>
      </c>
      <c r="Q132" s="38">
        <v>9705</v>
      </c>
      <c r="R132" s="38">
        <v>13500</v>
      </c>
      <c r="S132" s="38">
        <v>8015</v>
      </c>
      <c r="T132" s="38">
        <v>13800</v>
      </c>
      <c r="U132" s="38">
        <v>10725</v>
      </c>
      <c r="V132" s="38">
        <v>12800</v>
      </c>
      <c r="W132" s="38">
        <v>10249</v>
      </c>
      <c r="X132" s="38">
        <v>12000</v>
      </c>
      <c r="Y132" s="38">
        <v>11924</v>
      </c>
      <c r="Z132" s="38">
        <v>10000</v>
      </c>
      <c r="AA132" s="38">
        <v>10000</v>
      </c>
      <c r="AB132" s="38">
        <v>10500</v>
      </c>
      <c r="AC132" s="16">
        <f t="shared" si="86"/>
        <v>500</v>
      </c>
      <c r="AD132" s="31">
        <f t="shared" si="87"/>
        <v>0.05</v>
      </c>
    </row>
    <row r="133" spans="1:30" ht="12" customHeight="1">
      <c r="A133" s="25">
        <v>2006</v>
      </c>
      <c r="B133" s="26" t="s">
        <v>135</v>
      </c>
      <c r="C133" s="38">
        <v>3293</v>
      </c>
      <c r="D133" s="38">
        <v>3930</v>
      </c>
      <c r="E133" s="38">
        <v>3597</v>
      </c>
      <c r="F133" s="38">
        <v>3930</v>
      </c>
      <c r="G133" s="38">
        <v>3384</v>
      </c>
      <c r="H133" s="38">
        <v>3930</v>
      </c>
      <c r="I133" s="38">
        <v>3666</v>
      </c>
      <c r="J133" s="38">
        <v>3930</v>
      </c>
      <c r="K133" s="38">
        <v>3776</v>
      </c>
      <c r="L133" s="38">
        <v>4600</v>
      </c>
      <c r="M133" s="38">
        <v>4201</v>
      </c>
      <c r="N133" s="38">
        <v>4750</v>
      </c>
      <c r="O133" s="38">
        <v>4386</v>
      </c>
      <c r="P133" s="38">
        <v>4950</v>
      </c>
      <c r="Q133" s="38">
        <v>4435</v>
      </c>
      <c r="R133" s="38">
        <v>5200</v>
      </c>
      <c r="S133" s="38">
        <v>4317</v>
      </c>
      <c r="T133" s="38">
        <v>5400</v>
      </c>
      <c r="U133" s="38">
        <v>4899</v>
      </c>
      <c r="V133" s="38">
        <v>5400</v>
      </c>
      <c r="W133" s="38">
        <v>4959</v>
      </c>
      <c r="X133" s="38">
        <v>5400</v>
      </c>
      <c r="Y133" s="38">
        <v>4880</v>
      </c>
      <c r="Z133" s="38">
        <v>5510</v>
      </c>
      <c r="AA133" s="38">
        <v>5510</v>
      </c>
      <c r="AB133" s="38">
        <v>5500</v>
      </c>
      <c r="AC133" s="16">
        <f t="shared" si="86"/>
        <v>-10</v>
      </c>
      <c r="AD133" s="31">
        <f t="shared" si="87"/>
        <v>-0.0018148820326678765</v>
      </c>
    </row>
    <row r="134" spans="1:30" ht="12" customHeight="1">
      <c r="A134" s="25">
        <v>2007</v>
      </c>
      <c r="B134" s="26" t="s">
        <v>104</v>
      </c>
      <c r="C134" s="38">
        <v>2248</v>
      </c>
      <c r="D134" s="38">
        <v>1040</v>
      </c>
      <c r="E134" s="38">
        <v>1088</v>
      </c>
      <c r="F134" s="38">
        <v>1200</v>
      </c>
      <c r="G134" s="38">
        <v>1027</v>
      </c>
      <c r="H134" s="38">
        <v>1200</v>
      </c>
      <c r="I134" s="38">
        <v>1383</v>
      </c>
      <c r="J134" s="38">
        <v>1200</v>
      </c>
      <c r="K134" s="38">
        <v>1458</v>
      </c>
      <c r="L134" s="38">
        <v>1200</v>
      </c>
      <c r="M134" s="38">
        <v>480</v>
      </c>
      <c r="N134" s="38">
        <v>1240</v>
      </c>
      <c r="O134" s="38">
        <v>1429</v>
      </c>
      <c r="P134" s="38">
        <v>1290</v>
      </c>
      <c r="Q134" s="38">
        <v>1127</v>
      </c>
      <c r="R134" s="38">
        <v>1320</v>
      </c>
      <c r="S134" s="38">
        <v>2129</v>
      </c>
      <c r="T134" s="38">
        <v>1320</v>
      </c>
      <c r="U134" s="38">
        <v>125</v>
      </c>
      <c r="V134" s="38">
        <v>1320</v>
      </c>
      <c r="W134" s="38">
        <v>205</v>
      </c>
      <c r="X134" s="38">
        <v>1320</v>
      </c>
      <c r="Y134" s="38">
        <v>2167</v>
      </c>
      <c r="Z134" s="38">
        <v>1350</v>
      </c>
      <c r="AA134" s="38">
        <v>1350</v>
      </c>
      <c r="AB134" s="38">
        <v>1425</v>
      </c>
      <c r="AC134" s="16">
        <f t="shared" si="86"/>
        <v>75</v>
      </c>
      <c r="AD134" s="31">
        <f t="shared" si="87"/>
        <v>0.05555555555555555</v>
      </c>
    </row>
    <row r="135" spans="1:30" ht="12" customHeight="1">
      <c r="A135" s="25">
        <v>2008</v>
      </c>
      <c r="B135" s="26" t="s">
        <v>105</v>
      </c>
      <c r="C135" s="38">
        <v>493</v>
      </c>
      <c r="D135" s="38">
        <v>1200</v>
      </c>
      <c r="E135" s="38">
        <v>0</v>
      </c>
      <c r="F135" s="38">
        <v>1200</v>
      </c>
      <c r="G135" s="38">
        <v>0</v>
      </c>
      <c r="H135" s="38">
        <v>1200</v>
      </c>
      <c r="I135" s="38">
        <v>695</v>
      </c>
      <c r="J135" s="38">
        <v>1000</v>
      </c>
      <c r="K135" s="38">
        <v>735</v>
      </c>
      <c r="L135" s="38">
        <v>1000</v>
      </c>
      <c r="M135" s="38">
        <v>35</v>
      </c>
      <c r="N135" s="38">
        <v>1000</v>
      </c>
      <c r="O135" s="38">
        <v>236</v>
      </c>
      <c r="P135" s="38">
        <v>1000</v>
      </c>
      <c r="Q135" s="38">
        <v>130</v>
      </c>
      <c r="R135" s="38">
        <v>1000</v>
      </c>
      <c r="S135" s="38">
        <v>20</v>
      </c>
      <c r="T135" s="38">
        <v>1000</v>
      </c>
      <c r="U135" s="38">
        <v>0</v>
      </c>
      <c r="V135" s="38">
        <v>1000</v>
      </c>
      <c r="W135" s="38">
        <v>0</v>
      </c>
      <c r="X135" s="38">
        <v>1000</v>
      </c>
      <c r="Y135" s="38">
        <v>894</v>
      </c>
      <c r="Z135" s="38">
        <v>2000</v>
      </c>
      <c r="AA135" s="38">
        <v>2000</v>
      </c>
      <c r="AB135" s="38">
        <v>1800</v>
      </c>
      <c r="AC135" s="16">
        <f t="shared" si="86"/>
        <v>-200</v>
      </c>
      <c r="AD135" s="31">
        <f t="shared" si="87"/>
        <v>-0.1</v>
      </c>
    </row>
    <row r="136" spans="1:30" ht="12" customHeight="1">
      <c r="A136" s="25">
        <v>2009</v>
      </c>
      <c r="B136" s="26" t="s">
        <v>103</v>
      </c>
      <c r="C136" s="38">
        <v>6018</v>
      </c>
      <c r="D136" s="38">
        <v>9000</v>
      </c>
      <c r="E136" s="38">
        <v>4720</v>
      </c>
      <c r="F136" s="38">
        <v>6000</v>
      </c>
      <c r="G136" s="38">
        <v>5191</v>
      </c>
      <c r="H136" s="38">
        <v>6000</v>
      </c>
      <c r="I136" s="38">
        <v>6921</v>
      </c>
      <c r="J136" s="38">
        <v>3500</v>
      </c>
      <c r="K136" s="38">
        <v>1178</v>
      </c>
      <c r="L136" s="38">
        <v>3500</v>
      </c>
      <c r="M136" s="38">
        <v>3116</v>
      </c>
      <c r="N136" s="38">
        <v>5300</v>
      </c>
      <c r="O136" s="38">
        <v>2608</v>
      </c>
      <c r="P136" s="38">
        <v>5500</v>
      </c>
      <c r="Q136" s="38">
        <v>1976</v>
      </c>
      <c r="R136" s="38">
        <v>5500</v>
      </c>
      <c r="S136" s="38">
        <v>6329</v>
      </c>
      <c r="T136" s="38">
        <v>5000</v>
      </c>
      <c r="U136" s="38">
        <v>3691</v>
      </c>
      <c r="V136" s="38">
        <v>2500</v>
      </c>
      <c r="W136" s="38">
        <v>378</v>
      </c>
      <c r="X136" s="38">
        <v>2500</v>
      </c>
      <c r="Y136" s="38">
        <v>1973</v>
      </c>
      <c r="Z136" s="38">
        <v>4000</v>
      </c>
      <c r="AA136" s="38">
        <v>4000</v>
      </c>
      <c r="AB136" s="38">
        <v>4000</v>
      </c>
      <c r="AC136" s="16">
        <f t="shared" si="86"/>
        <v>0</v>
      </c>
      <c r="AD136" s="31">
        <f t="shared" si="87"/>
        <v>0</v>
      </c>
    </row>
    <row r="137" spans="1:30" ht="12" customHeight="1">
      <c r="A137" s="25">
        <v>2010</v>
      </c>
      <c r="B137" s="26" t="s">
        <v>106</v>
      </c>
      <c r="C137" s="38">
        <v>8294</v>
      </c>
      <c r="D137" s="38">
        <v>7200</v>
      </c>
      <c r="E137" s="38">
        <v>7863</v>
      </c>
      <c r="F137" s="38">
        <v>13200</v>
      </c>
      <c r="G137" s="38">
        <v>11757</v>
      </c>
      <c r="H137" s="38">
        <v>12000</v>
      </c>
      <c r="I137" s="38">
        <v>9327</v>
      </c>
      <c r="J137" s="38">
        <v>5000</v>
      </c>
      <c r="K137" s="38">
        <v>4513</v>
      </c>
      <c r="L137" s="38">
        <v>5000</v>
      </c>
      <c r="M137" s="38">
        <v>7046</v>
      </c>
      <c r="N137" s="38">
        <v>5000</v>
      </c>
      <c r="O137" s="38">
        <v>5733</v>
      </c>
      <c r="P137" s="38">
        <v>6000</v>
      </c>
      <c r="Q137" s="38">
        <v>12756</v>
      </c>
      <c r="R137" s="38">
        <v>6300</v>
      </c>
      <c r="S137" s="38">
        <v>6704</v>
      </c>
      <c r="T137" s="38">
        <v>6300</v>
      </c>
      <c r="U137" s="38">
        <v>4092</v>
      </c>
      <c r="V137" s="38">
        <v>6000</v>
      </c>
      <c r="W137" s="38">
        <v>2959</v>
      </c>
      <c r="X137" s="38">
        <v>6000</v>
      </c>
      <c r="Y137" s="38">
        <v>4906</v>
      </c>
      <c r="Z137" s="38">
        <v>6000</v>
      </c>
      <c r="AA137" s="38">
        <v>6000</v>
      </c>
      <c r="AB137" s="38">
        <v>6000</v>
      </c>
      <c r="AC137" s="16">
        <f t="shared" si="86"/>
        <v>0</v>
      </c>
      <c r="AD137" s="31">
        <f t="shared" si="87"/>
        <v>0</v>
      </c>
    </row>
    <row r="138" spans="1:30" ht="12" customHeight="1">
      <c r="A138" s="25">
        <v>2015</v>
      </c>
      <c r="B138" s="26" t="s">
        <v>136</v>
      </c>
      <c r="C138" s="38">
        <v>508</v>
      </c>
      <c r="D138" s="38">
        <v>4000</v>
      </c>
      <c r="E138" s="38">
        <v>4880</v>
      </c>
      <c r="F138" s="38">
        <v>4000</v>
      </c>
      <c r="G138" s="38">
        <v>6208</v>
      </c>
      <c r="H138" s="38">
        <v>4000</v>
      </c>
      <c r="I138" s="38">
        <v>6236</v>
      </c>
      <c r="J138" s="38">
        <v>5340</v>
      </c>
      <c r="K138" s="38">
        <v>6409</v>
      </c>
      <c r="L138" s="38">
        <v>6600</v>
      </c>
      <c r="M138" s="38">
        <v>6638</v>
      </c>
      <c r="N138" s="38">
        <v>6800</v>
      </c>
      <c r="O138" s="38">
        <v>6370</v>
      </c>
      <c r="P138" s="38">
        <v>6800</v>
      </c>
      <c r="Q138" s="38">
        <v>5736</v>
      </c>
      <c r="R138" s="38">
        <v>6800</v>
      </c>
      <c r="S138" s="38">
        <v>5913</v>
      </c>
      <c r="T138" s="38">
        <v>6800</v>
      </c>
      <c r="U138" s="38">
        <v>5850</v>
      </c>
      <c r="V138" s="38">
        <v>6800</v>
      </c>
      <c r="W138" s="38">
        <v>5639</v>
      </c>
      <c r="X138" s="38">
        <v>6800</v>
      </c>
      <c r="Y138" s="38">
        <v>5478</v>
      </c>
      <c r="Z138" s="38">
        <v>9800</v>
      </c>
      <c r="AA138" s="38">
        <v>9800</v>
      </c>
      <c r="AB138" s="38">
        <v>9900</v>
      </c>
      <c r="AC138" s="16">
        <f t="shared" si="86"/>
        <v>100</v>
      </c>
      <c r="AD138" s="31">
        <f t="shared" si="87"/>
        <v>0.01020408163265306</v>
      </c>
    </row>
    <row r="139" spans="1:30" ht="12" customHeight="1">
      <c r="A139" s="25">
        <v>2016</v>
      </c>
      <c r="B139" s="26" t="s">
        <v>137</v>
      </c>
      <c r="C139" s="38">
        <v>1264</v>
      </c>
      <c r="D139" s="38">
        <v>3000</v>
      </c>
      <c r="E139" s="38">
        <v>2969</v>
      </c>
      <c r="F139" s="38">
        <v>2000</v>
      </c>
      <c r="G139" s="38">
        <v>1720</v>
      </c>
      <c r="H139" s="38">
        <v>2000</v>
      </c>
      <c r="I139" s="38">
        <v>1915</v>
      </c>
      <c r="J139" s="38">
        <v>2000</v>
      </c>
      <c r="K139" s="38">
        <v>843</v>
      </c>
      <c r="L139" s="38">
        <v>2000</v>
      </c>
      <c r="M139" s="38">
        <v>1025</v>
      </c>
      <c r="N139" s="38">
        <v>2500</v>
      </c>
      <c r="O139" s="38">
        <v>662</v>
      </c>
      <c r="P139" s="38">
        <v>2500</v>
      </c>
      <c r="Q139" s="38">
        <v>1572</v>
      </c>
      <c r="R139" s="38">
        <v>2500</v>
      </c>
      <c r="S139" s="38">
        <v>1075</v>
      </c>
      <c r="T139" s="38">
        <v>2500</v>
      </c>
      <c r="U139" s="38">
        <v>1362</v>
      </c>
      <c r="V139" s="38">
        <v>2000</v>
      </c>
      <c r="W139" s="38">
        <v>1797</v>
      </c>
      <c r="X139" s="38">
        <v>2000</v>
      </c>
      <c r="Y139" s="38">
        <v>3851</v>
      </c>
      <c r="Z139" s="38">
        <v>2000</v>
      </c>
      <c r="AA139" s="38">
        <v>2000</v>
      </c>
      <c r="AB139" s="38">
        <v>2000</v>
      </c>
      <c r="AC139" s="16">
        <f t="shared" si="86"/>
        <v>0</v>
      </c>
      <c r="AD139" s="31">
        <f t="shared" si="87"/>
        <v>0</v>
      </c>
    </row>
    <row r="140" spans="1:30" ht="12" customHeight="1">
      <c r="A140" s="25">
        <v>2034</v>
      </c>
      <c r="B140" s="26" t="s">
        <v>138</v>
      </c>
      <c r="C140" s="38">
        <v>10645</v>
      </c>
      <c r="D140" s="38">
        <v>1200</v>
      </c>
      <c r="E140" s="38">
        <v>156</v>
      </c>
      <c r="F140" s="38">
        <v>1200</v>
      </c>
      <c r="G140" s="38">
        <v>495</v>
      </c>
      <c r="H140" s="38">
        <v>1200</v>
      </c>
      <c r="I140" s="38">
        <v>0</v>
      </c>
      <c r="J140" s="38">
        <v>1200</v>
      </c>
      <c r="K140" s="38">
        <v>0</v>
      </c>
      <c r="L140" s="38">
        <v>1200</v>
      </c>
      <c r="M140" s="38">
        <v>0</v>
      </c>
      <c r="N140" s="38">
        <v>1200</v>
      </c>
      <c r="O140" s="38">
        <v>111</v>
      </c>
      <c r="P140" s="38">
        <v>1200</v>
      </c>
      <c r="Q140" s="38">
        <v>0</v>
      </c>
      <c r="R140" s="38">
        <v>1200</v>
      </c>
      <c r="S140" s="38">
        <v>0</v>
      </c>
      <c r="T140" s="38">
        <v>1200</v>
      </c>
      <c r="U140" s="38">
        <v>0</v>
      </c>
      <c r="V140" s="38">
        <v>1200</v>
      </c>
      <c r="W140" s="38">
        <v>533</v>
      </c>
      <c r="X140" s="38">
        <v>1200</v>
      </c>
      <c r="Y140" s="38">
        <v>0</v>
      </c>
      <c r="Z140" s="38">
        <v>1000</v>
      </c>
      <c r="AA140" s="38">
        <v>1000</v>
      </c>
      <c r="AB140" s="38">
        <v>1000</v>
      </c>
      <c r="AC140" s="16">
        <f t="shared" si="86"/>
        <v>0</v>
      </c>
      <c r="AD140" s="31">
        <f t="shared" si="87"/>
        <v>0</v>
      </c>
    </row>
    <row r="141" spans="1:30" ht="12" customHeight="1">
      <c r="A141" s="25">
        <v>2088</v>
      </c>
      <c r="B141" s="26" t="s">
        <v>139</v>
      </c>
      <c r="C141" s="38">
        <v>0</v>
      </c>
      <c r="D141" s="38">
        <v>12000</v>
      </c>
      <c r="E141" s="38">
        <v>16906</v>
      </c>
      <c r="F141" s="38">
        <v>12000</v>
      </c>
      <c r="G141" s="38">
        <v>17387</v>
      </c>
      <c r="H141" s="38">
        <v>12000</v>
      </c>
      <c r="I141" s="38">
        <v>22602</v>
      </c>
      <c r="J141" s="38">
        <v>17600</v>
      </c>
      <c r="K141" s="38">
        <v>20578</v>
      </c>
      <c r="L141" s="38">
        <v>22600</v>
      </c>
      <c r="M141" s="38">
        <v>23198</v>
      </c>
      <c r="N141" s="38">
        <v>23600</v>
      </c>
      <c r="O141" s="38">
        <v>16412</v>
      </c>
      <c r="P141" s="38">
        <v>24000</v>
      </c>
      <c r="Q141" s="38">
        <v>22707</v>
      </c>
      <c r="R141" s="38">
        <v>24500</v>
      </c>
      <c r="S141" s="38">
        <v>23998</v>
      </c>
      <c r="T141" s="38">
        <v>24500</v>
      </c>
      <c r="U141" s="38">
        <v>28445</v>
      </c>
      <c r="V141" s="38">
        <v>25000</v>
      </c>
      <c r="W141" s="38">
        <v>14349</v>
      </c>
      <c r="X141" s="38">
        <v>26000</v>
      </c>
      <c r="Y141" s="38">
        <v>20706</v>
      </c>
      <c r="Z141" s="38">
        <v>26000</v>
      </c>
      <c r="AA141" s="38">
        <v>26000</v>
      </c>
      <c r="AB141" s="38">
        <v>26000</v>
      </c>
      <c r="AC141" s="16">
        <f t="shared" si="86"/>
        <v>0</v>
      </c>
      <c r="AD141" s="31">
        <f t="shared" si="87"/>
        <v>0</v>
      </c>
    </row>
    <row r="142" spans="1:30" s="33" customFormat="1" ht="12" customHeight="1">
      <c r="A142" s="25">
        <v>2200</v>
      </c>
      <c r="B142" s="26" t="s">
        <v>140</v>
      </c>
      <c r="C142" s="38">
        <v>5000</v>
      </c>
      <c r="D142" s="38">
        <v>5200</v>
      </c>
      <c r="E142" s="38">
        <v>5200</v>
      </c>
      <c r="F142" s="38">
        <v>16000</v>
      </c>
      <c r="G142" s="38">
        <v>16000</v>
      </c>
      <c r="H142" s="38">
        <v>18000</v>
      </c>
      <c r="I142" s="38">
        <v>18000</v>
      </c>
      <c r="J142" s="38">
        <v>18540</v>
      </c>
      <c r="K142" s="38">
        <v>18540</v>
      </c>
      <c r="L142" s="38">
        <v>19200</v>
      </c>
      <c r="M142" s="38">
        <v>19200</v>
      </c>
      <c r="N142" s="38">
        <v>19776</v>
      </c>
      <c r="O142" s="38">
        <v>19776</v>
      </c>
      <c r="P142" s="38">
        <v>20500</v>
      </c>
      <c r="Q142" s="38">
        <v>20500</v>
      </c>
      <c r="R142" s="38">
        <v>21200</v>
      </c>
      <c r="S142" s="38">
        <v>21200</v>
      </c>
      <c r="T142" s="38">
        <v>22100</v>
      </c>
      <c r="U142" s="38">
        <v>22100</v>
      </c>
      <c r="V142" s="38">
        <v>23000</v>
      </c>
      <c r="W142" s="38">
        <v>23000</v>
      </c>
      <c r="X142" s="38">
        <v>35200</v>
      </c>
      <c r="Y142" s="38">
        <v>35200</v>
      </c>
      <c r="Z142" s="38">
        <v>35904</v>
      </c>
      <c r="AA142" s="38">
        <v>35904</v>
      </c>
      <c r="AB142" s="38">
        <v>37700</v>
      </c>
      <c r="AC142" s="16">
        <f t="shared" si="86"/>
        <v>1796</v>
      </c>
      <c r="AD142" s="31">
        <f t="shared" si="87"/>
        <v>0.0500222816399287</v>
      </c>
    </row>
    <row r="143" spans="1:30" s="33" customFormat="1" ht="12" customHeight="1">
      <c r="A143" s="25">
        <v>3001</v>
      </c>
      <c r="B143" s="26" t="s">
        <v>120</v>
      </c>
      <c r="C143" s="38">
        <v>7947</v>
      </c>
      <c r="D143" s="38">
        <v>7800</v>
      </c>
      <c r="E143" s="38">
        <v>11783</v>
      </c>
      <c r="F143" s="38">
        <v>7800</v>
      </c>
      <c r="G143" s="38">
        <v>7340</v>
      </c>
      <c r="H143" s="38">
        <v>7800</v>
      </c>
      <c r="I143" s="38">
        <v>7629</v>
      </c>
      <c r="J143" s="38">
        <v>7800</v>
      </c>
      <c r="K143" s="38">
        <v>7178</v>
      </c>
      <c r="L143" s="38">
        <v>7800</v>
      </c>
      <c r="M143" s="38">
        <v>7127</v>
      </c>
      <c r="N143" s="38">
        <v>8000</v>
      </c>
      <c r="O143" s="38">
        <v>6625</v>
      </c>
      <c r="P143" s="38">
        <v>8000</v>
      </c>
      <c r="Q143" s="38">
        <v>7652</v>
      </c>
      <c r="R143" s="38">
        <v>8000</v>
      </c>
      <c r="S143" s="38">
        <v>7366</v>
      </c>
      <c r="T143" s="38">
        <v>8000</v>
      </c>
      <c r="U143" s="38">
        <v>4822</v>
      </c>
      <c r="V143" s="38">
        <v>7500</v>
      </c>
      <c r="W143" s="38">
        <v>4922</v>
      </c>
      <c r="X143" s="38">
        <v>7500</v>
      </c>
      <c r="Y143" s="38">
        <v>5963</v>
      </c>
      <c r="Z143" s="38">
        <v>7000</v>
      </c>
      <c r="AA143" s="38">
        <v>7000</v>
      </c>
      <c r="AB143" s="38">
        <v>6750</v>
      </c>
      <c r="AC143" s="16">
        <f t="shared" si="86"/>
        <v>-250</v>
      </c>
      <c r="AD143" s="31">
        <f t="shared" si="87"/>
        <v>-0.03571428571428571</v>
      </c>
    </row>
    <row r="144" spans="1:30" s="33" customFormat="1" ht="12" customHeight="1">
      <c r="A144" s="32"/>
      <c r="B144" s="26" t="s">
        <v>141</v>
      </c>
      <c r="C144" s="37">
        <f aca="true" t="shared" si="91" ref="C144:AB144">SUM(C130:C143)</f>
        <v>76412</v>
      </c>
      <c r="D144" s="37">
        <f t="shared" si="91"/>
        <v>112770</v>
      </c>
      <c r="E144" s="37">
        <f t="shared" si="91"/>
        <v>111139</v>
      </c>
      <c r="F144" s="37">
        <f t="shared" si="91"/>
        <v>124930</v>
      </c>
      <c r="G144" s="37">
        <f t="shared" si="91"/>
        <v>121536</v>
      </c>
      <c r="H144" s="37">
        <f t="shared" si="91"/>
        <v>120730</v>
      </c>
      <c r="I144" s="37">
        <f t="shared" si="91"/>
        <v>133517</v>
      </c>
      <c r="J144" s="37">
        <f t="shared" si="91"/>
        <v>126610</v>
      </c>
      <c r="K144" s="37">
        <f t="shared" si="91"/>
        <v>111491</v>
      </c>
      <c r="L144" s="37">
        <f t="shared" si="91"/>
        <v>133700</v>
      </c>
      <c r="M144" s="37">
        <f t="shared" si="91"/>
        <v>125375</v>
      </c>
      <c r="N144" s="37">
        <f t="shared" si="91"/>
        <v>139166</v>
      </c>
      <c r="O144" s="37">
        <f t="shared" si="91"/>
        <v>113703</v>
      </c>
      <c r="P144" s="37">
        <f t="shared" si="91"/>
        <v>143940</v>
      </c>
      <c r="Q144" s="37">
        <f t="shared" si="91"/>
        <v>124108</v>
      </c>
      <c r="R144" s="37">
        <f t="shared" si="91"/>
        <v>146220</v>
      </c>
      <c r="S144" s="37">
        <f t="shared" si="91"/>
        <v>124092</v>
      </c>
      <c r="T144" s="37">
        <f t="shared" si="91"/>
        <v>147120</v>
      </c>
      <c r="U144" s="37">
        <f t="shared" si="91"/>
        <v>134807</v>
      </c>
      <c r="V144" s="37">
        <f t="shared" si="91"/>
        <v>142520</v>
      </c>
      <c r="W144" s="37">
        <f t="shared" si="91"/>
        <v>105446</v>
      </c>
      <c r="X144" s="37">
        <f t="shared" si="91"/>
        <v>154920</v>
      </c>
      <c r="Y144" s="37">
        <f t="shared" si="91"/>
        <v>152722</v>
      </c>
      <c r="Z144" s="37">
        <f t="shared" si="91"/>
        <v>158064</v>
      </c>
      <c r="AA144" s="37">
        <f t="shared" si="91"/>
        <v>158064</v>
      </c>
      <c r="AB144" s="37">
        <f t="shared" si="91"/>
        <v>153415</v>
      </c>
      <c r="AC144" s="21">
        <f t="shared" si="86"/>
        <v>-4649</v>
      </c>
      <c r="AD144" s="34">
        <f t="shared" si="87"/>
        <v>-0.02941213685595708</v>
      </c>
    </row>
    <row r="145" spans="1:30" s="33" customFormat="1" ht="12" customHeight="1">
      <c r="A145" s="32">
        <v>110</v>
      </c>
      <c r="B145" s="26" t="s">
        <v>47</v>
      </c>
      <c r="C145" s="37">
        <f>SUM(C129+C144)</f>
        <v>339373</v>
      </c>
      <c r="D145" s="37">
        <f>SUM(D129+D144)</f>
        <v>388083</v>
      </c>
      <c r="E145" s="37">
        <f>SUM(E129+E144)</f>
        <v>383230</v>
      </c>
      <c r="F145" s="37">
        <f>SUM(F129+F144)</f>
        <v>415305</v>
      </c>
      <c r="G145" s="37">
        <f>SUM(G144+G129)</f>
        <v>404742</v>
      </c>
      <c r="H145" s="37">
        <f aca="true" t="shared" si="92" ref="H145:AB145">SUM(H129+H144)</f>
        <v>420517</v>
      </c>
      <c r="I145" s="37">
        <f t="shared" si="92"/>
        <v>434636</v>
      </c>
      <c r="J145" s="37">
        <f t="shared" si="92"/>
        <v>416500</v>
      </c>
      <c r="K145" s="37">
        <f t="shared" si="92"/>
        <v>412609</v>
      </c>
      <c r="L145" s="37">
        <f t="shared" si="92"/>
        <v>456372</v>
      </c>
      <c r="M145" s="37">
        <f t="shared" si="92"/>
        <v>442760</v>
      </c>
      <c r="N145" s="37">
        <f t="shared" si="92"/>
        <v>474894</v>
      </c>
      <c r="O145" s="37">
        <f t="shared" si="92"/>
        <v>457457</v>
      </c>
      <c r="P145" s="37">
        <f t="shared" si="92"/>
        <v>494314</v>
      </c>
      <c r="Q145" s="37">
        <f t="shared" si="92"/>
        <v>459254</v>
      </c>
      <c r="R145" s="37">
        <f t="shared" si="92"/>
        <v>496930</v>
      </c>
      <c r="S145" s="37">
        <f t="shared" si="92"/>
        <v>472499</v>
      </c>
      <c r="T145" s="37">
        <f t="shared" si="92"/>
        <v>515605</v>
      </c>
      <c r="U145" s="37">
        <f t="shared" si="92"/>
        <v>490055</v>
      </c>
      <c r="V145" s="37">
        <f t="shared" si="92"/>
        <v>489260</v>
      </c>
      <c r="W145" s="37">
        <f t="shared" si="92"/>
        <v>450142</v>
      </c>
      <c r="X145" s="37">
        <f t="shared" si="92"/>
        <v>501660</v>
      </c>
      <c r="Y145" s="37">
        <f t="shared" si="92"/>
        <v>489561</v>
      </c>
      <c r="Z145" s="37">
        <f t="shared" si="92"/>
        <v>501568</v>
      </c>
      <c r="AA145" s="37">
        <f t="shared" si="92"/>
        <v>501568</v>
      </c>
      <c r="AB145" s="37">
        <f t="shared" si="92"/>
        <v>513971</v>
      </c>
      <c r="AC145" s="21">
        <f t="shared" si="86"/>
        <v>12403</v>
      </c>
      <c r="AD145" s="34">
        <f t="shared" si="87"/>
        <v>0.02472845157585811</v>
      </c>
    </row>
    <row r="146" spans="1:30" ht="12" customHeight="1">
      <c r="A146" s="3">
        <v>120</v>
      </c>
      <c r="B146" s="30" t="s">
        <v>142</v>
      </c>
      <c r="C146" s="3" t="s">
        <v>1</v>
      </c>
      <c r="D146" s="6" t="s">
        <v>2</v>
      </c>
      <c r="E146" s="6" t="s">
        <v>1</v>
      </c>
      <c r="F146" s="6" t="s">
        <v>2</v>
      </c>
      <c r="G146" s="6" t="s">
        <v>1</v>
      </c>
      <c r="H146" s="6" t="s">
        <v>2</v>
      </c>
      <c r="I146" s="6" t="s">
        <v>1</v>
      </c>
      <c r="J146" s="6" t="s">
        <v>2</v>
      </c>
      <c r="K146" s="6" t="s">
        <v>1</v>
      </c>
      <c r="L146" s="6" t="s">
        <v>2</v>
      </c>
      <c r="M146" s="6" t="s">
        <v>1</v>
      </c>
      <c r="N146" s="6" t="s">
        <v>2</v>
      </c>
      <c r="O146" s="6" t="s">
        <v>1</v>
      </c>
      <c r="P146" s="6" t="s">
        <v>2</v>
      </c>
      <c r="Q146" s="6" t="s">
        <v>42</v>
      </c>
      <c r="R146" s="6" t="s">
        <v>2</v>
      </c>
      <c r="S146" s="6" t="s">
        <v>1</v>
      </c>
      <c r="T146" s="6" t="s">
        <v>2</v>
      </c>
      <c r="U146" s="6" t="s">
        <v>42</v>
      </c>
      <c r="V146" s="6" t="s">
        <v>2</v>
      </c>
      <c r="W146" s="6" t="s">
        <v>1</v>
      </c>
      <c r="X146" s="6" t="s">
        <v>2</v>
      </c>
      <c r="Y146" s="6" t="s">
        <v>1</v>
      </c>
      <c r="Z146" s="6" t="s">
        <v>2</v>
      </c>
      <c r="AA146" s="6" t="s">
        <v>43</v>
      </c>
      <c r="AB146" s="6" t="s">
        <v>2</v>
      </c>
      <c r="AC146" s="6" t="s">
        <v>3</v>
      </c>
      <c r="AD146" s="7" t="s">
        <v>4</v>
      </c>
    </row>
    <row r="147" spans="1:30" ht="12" customHeight="1">
      <c r="A147" s="3"/>
      <c r="B147" s="30"/>
      <c r="C147" s="3" t="s">
        <v>5</v>
      </c>
      <c r="D147" s="6" t="s">
        <v>6</v>
      </c>
      <c r="E147" s="6" t="s">
        <v>6</v>
      </c>
      <c r="F147" s="6" t="s">
        <v>7</v>
      </c>
      <c r="G147" s="6" t="s">
        <v>7</v>
      </c>
      <c r="H147" s="6" t="s">
        <v>8</v>
      </c>
      <c r="I147" s="6" t="s">
        <v>8</v>
      </c>
      <c r="J147" s="6" t="s">
        <v>9</v>
      </c>
      <c r="K147" s="6" t="s">
        <v>9</v>
      </c>
      <c r="L147" s="6" t="s">
        <v>10</v>
      </c>
      <c r="M147" s="6" t="s">
        <v>10</v>
      </c>
      <c r="N147" s="6" t="s">
        <v>44</v>
      </c>
      <c r="O147" s="6" t="s">
        <v>11</v>
      </c>
      <c r="P147" s="6" t="s">
        <v>45</v>
      </c>
      <c r="Q147" s="6" t="s">
        <v>45</v>
      </c>
      <c r="R147" s="6" t="s">
        <v>46</v>
      </c>
      <c r="S147" s="6" t="s">
        <v>13</v>
      </c>
      <c r="T147" s="6" t="s">
        <v>14</v>
      </c>
      <c r="U147" s="6" t="s">
        <v>14</v>
      </c>
      <c r="V147" s="6" t="s">
        <v>15</v>
      </c>
      <c r="W147" s="6" t="s">
        <v>15</v>
      </c>
      <c r="X147" s="6" t="s">
        <v>16</v>
      </c>
      <c r="Y147" s="6" t="s">
        <v>16</v>
      </c>
      <c r="Z147" s="6" t="s">
        <v>17</v>
      </c>
      <c r="AA147" s="6" t="s">
        <v>17</v>
      </c>
      <c r="AB147" s="6" t="s">
        <v>402</v>
      </c>
      <c r="AC147" s="6" t="s">
        <v>400</v>
      </c>
      <c r="AD147" s="7" t="s">
        <v>400</v>
      </c>
    </row>
    <row r="148" spans="1:30" ht="12" customHeight="1">
      <c r="A148" s="25">
        <v>1001</v>
      </c>
      <c r="B148" s="26" t="s">
        <v>92</v>
      </c>
      <c r="C148" s="38">
        <v>167134</v>
      </c>
      <c r="D148" s="38">
        <v>170829</v>
      </c>
      <c r="E148" s="38">
        <v>172600</v>
      </c>
      <c r="F148" s="38">
        <v>179870</v>
      </c>
      <c r="G148" s="38">
        <v>185577</v>
      </c>
      <c r="H148" s="38">
        <v>189314</v>
      </c>
      <c r="I148" s="41">
        <v>190275</v>
      </c>
      <c r="J148" s="41">
        <v>194993</v>
      </c>
      <c r="K148" s="41">
        <v>198006</v>
      </c>
      <c r="L148" s="41">
        <v>201576</v>
      </c>
      <c r="M148" s="41">
        <v>202245</v>
      </c>
      <c r="N148" s="41">
        <v>214688</v>
      </c>
      <c r="O148" s="41">
        <v>222635</v>
      </c>
      <c r="P148" s="41">
        <v>229438</v>
      </c>
      <c r="Q148" s="41">
        <v>230396</v>
      </c>
      <c r="R148" s="41">
        <v>239221</v>
      </c>
      <c r="S148" s="41">
        <v>217270</v>
      </c>
      <c r="T148" s="41">
        <v>248708</v>
      </c>
      <c r="U148" s="41">
        <v>251329</v>
      </c>
      <c r="V148" s="41">
        <v>290083</v>
      </c>
      <c r="W148" s="41">
        <v>289939</v>
      </c>
      <c r="X148" s="41">
        <v>290075</v>
      </c>
      <c r="Y148" s="41">
        <v>290142</v>
      </c>
      <c r="Z148" s="41">
        <v>284873</v>
      </c>
      <c r="AA148" s="41">
        <v>284873</v>
      </c>
      <c r="AB148" s="41">
        <v>293449</v>
      </c>
      <c r="AC148" s="16">
        <f aca="true" t="shared" si="93" ref="AC148:AC165">SUM(AB148-Z148)</f>
        <v>8576</v>
      </c>
      <c r="AD148" s="31">
        <f aca="true" t="shared" si="94" ref="AD148:AD165">SUM(AC148/Z148)</f>
        <v>0.030104643121671763</v>
      </c>
    </row>
    <row r="149" spans="1:30" s="33" customFormat="1" ht="12" customHeight="1">
      <c r="A149" s="25">
        <v>1002</v>
      </c>
      <c r="B149" s="26" t="s">
        <v>93</v>
      </c>
      <c r="C149" s="38">
        <v>28491</v>
      </c>
      <c r="D149" s="38">
        <v>33402</v>
      </c>
      <c r="E149" s="38">
        <v>35700</v>
      </c>
      <c r="F149" s="38">
        <v>41910</v>
      </c>
      <c r="G149" s="38">
        <v>40775</v>
      </c>
      <c r="H149" s="38">
        <v>42848</v>
      </c>
      <c r="I149" s="41">
        <v>44486</v>
      </c>
      <c r="J149" s="41">
        <v>27425</v>
      </c>
      <c r="K149" s="41">
        <v>28258</v>
      </c>
      <c r="L149" s="41">
        <v>29092</v>
      </c>
      <c r="M149" s="41">
        <v>27257</v>
      </c>
      <c r="N149" s="41">
        <v>29754</v>
      </c>
      <c r="O149" s="41">
        <v>30975</v>
      </c>
      <c r="P149" s="41">
        <v>30638</v>
      </c>
      <c r="Q149" s="41">
        <v>31550</v>
      </c>
      <c r="R149" s="41">
        <v>32656</v>
      </c>
      <c r="S149" s="41">
        <v>53916</v>
      </c>
      <c r="T149" s="41">
        <f>SUM(R149)*1.03</f>
        <v>33635.68</v>
      </c>
      <c r="U149" s="41">
        <v>35243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16">
        <f t="shared" si="93"/>
        <v>0</v>
      </c>
      <c r="AD149" s="31"/>
    </row>
    <row r="150" spans="1:30" ht="12" customHeight="1">
      <c r="A150" s="25">
        <v>1020</v>
      </c>
      <c r="B150" s="26" t="s">
        <v>95</v>
      </c>
      <c r="C150" s="38">
        <v>14834</v>
      </c>
      <c r="D150" s="38">
        <v>15624</v>
      </c>
      <c r="E150" s="38">
        <v>15935</v>
      </c>
      <c r="F150" s="38">
        <v>16970</v>
      </c>
      <c r="G150" s="38">
        <v>17455</v>
      </c>
      <c r="H150" s="38">
        <v>17760</v>
      </c>
      <c r="I150" s="41">
        <v>17189</v>
      </c>
      <c r="J150" s="41">
        <v>17015</v>
      </c>
      <c r="K150" s="41">
        <v>16247</v>
      </c>
      <c r="L150" s="41">
        <v>17668</v>
      </c>
      <c r="M150" s="41">
        <v>15772</v>
      </c>
      <c r="N150" s="41">
        <v>18700</v>
      </c>
      <c r="O150" s="41">
        <v>15824</v>
      </c>
      <c r="P150" s="41">
        <v>19948</v>
      </c>
      <c r="Q150" s="41">
        <v>18515</v>
      </c>
      <c r="R150" s="41">
        <v>20799</v>
      </c>
      <c r="S150" s="41">
        <v>19266</v>
      </c>
      <c r="T150" s="41">
        <f>SUM(T148+T149)*0.0765</f>
        <v>21599.29152</v>
      </c>
      <c r="U150" s="41">
        <v>20728</v>
      </c>
      <c r="V150" s="41">
        <v>22191</v>
      </c>
      <c r="W150" s="41">
        <v>20844</v>
      </c>
      <c r="X150" s="41">
        <v>22191</v>
      </c>
      <c r="Y150" s="41">
        <v>21250</v>
      </c>
      <c r="Z150" s="41">
        <v>21792</v>
      </c>
      <c r="AA150" s="41">
        <v>21792</v>
      </c>
      <c r="AB150" s="41">
        <v>22449</v>
      </c>
      <c r="AC150" s="16">
        <f t="shared" si="93"/>
        <v>657</v>
      </c>
      <c r="AD150" s="31">
        <f t="shared" si="94"/>
        <v>0.030148678414096915</v>
      </c>
    </row>
    <row r="151" spans="1:30" s="33" customFormat="1" ht="12" customHeight="1">
      <c r="A151" s="32"/>
      <c r="B151" s="26" t="s">
        <v>133</v>
      </c>
      <c r="C151" s="37">
        <f aca="true" t="shared" si="95" ref="C151:H151">SUM(C148:C150)</f>
        <v>210459</v>
      </c>
      <c r="D151" s="4">
        <f t="shared" si="95"/>
        <v>219855</v>
      </c>
      <c r="E151" s="4">
        <f t="shared" si="95"/>
        <v>224235</v>
      </c>
      <c r="F151" s="4">
        <f t="shared" si="95"/>
        <v>238750</v>
      </c>
      <c r="G151" s="4">
        <f>SUM(G148:G150)</f>
        <v>243807</v>
      </c>
      <c r="H151" s="4">
        <f t="shared" si="95"/>
        <v>249922</v>
      </c>
      <c r="I151" s="42">
        <f aca="true" t="shared" si="96" ref="I151:Y151">SUM(I148:I150)</f>
        <v>251950</v>
      </c>
      <c r="J151" s="42">
        <f t="shared" si="96"/>
        <v>239433</v>
      </c>
      <c r="K151" s="42">
        <f t="shared" si="96"/>
        <v>242511</v>
      </c>
      <c r="L151" s="42">
        <f t="shared" si="96"/>
        <v>248336</v>
      </c>
      <c r="M151" s="42">
        <f t="shared" si="96"/>
        <v>245274</v>
      </c>
      <c r="N151" s="42">
        <f t="shared" si="96"/>
        <v>263142</v>
      </c>
      <c r="O151" s="42">
        <f t="shared" si="96"/>
        <v>269434</v>
      </c>
      <c r="P151" s="42">
        <f t="shared" si="96"/>
        <v>280024</v>
      </c>
      <c r="Q151" s="42">
        <f t="shared" si="96"/>
        <v>280461</v>
      </c>
      <c r="R151" s="42">
        <f t="shared" si="96"/>
        <v>292676</v>
      </c>
      <c r="S151" s="42">
        <f t="shared" si="96"/>
        <v>290452</v>
      </c>
      <c r="T151" s="42">
        <f t="shared" si="96"/>
        <v>303942.97152</v>
      </c>
      <c r="U151" s="42">
        <f t="shared" si="96"/>
        <v>307300</v>
      </c>
      <c r="V151" s="42">
        <f t="shared" si="96"/>
        <v>312274</v>
      </c>
      <c r="W151" s="42">
        <f t="shared" si="96"/>
        <v>310783</v>
      </c>
      <c r="X151" s="42">
        <f t="shared" si="96"/>
        <v>312266</v>
      </c>
      <c r="Y151" s="42">
        <f t="shared" si="96"/>
        <v>311392</v>
      </c>
      <c r="Z151" s="42">
        <f>SUM(Z148:Z150)</f>
        <v>306665</v>
      </c>
      <c r="AA151" s="42">
        <f>SUM(AA148:AA150)</f>
        <v>306665</v>
      </c>
      <c r="AB151" s="42">
        <f>SUM(AB148:AB150)</f>
        <v>315898</v>
      </c>
      <c r="AC151" s="21">
        <f t="shared" si="93"/>
        <v>9233</v>
      </c>
      <c r="AD151" s="34">
        <f t="shared" si="94"/>
        <v>0.030107772324849593</v>
      </c>
    </row>
    <row r="152" spans="1:30" ht="12" customHeight="1">
      <c r="A152" s="25">
        <v>2000</v>
      </c>
      <c r="B152" s="26" t="s">
        <v>143</v>
      </c>
      <c r="C152" s="38">
        <v>56</v>
      </c>
      <c r="D152" s="38">
        <v>300</v>
      </c>
      <c r="E152" s="38">
        <v>300</v>
      </c>
      <c r="F152" s="38">
        <v>600</v>
      </c>
      <c r="G152" s="38">
        <v>415</v>
      </c>
      <c r="H152" s="38">
        <v>900</v>
      </c>
      <c r="I152" s="41">
        <v>766</v>
      </c>
      <c r="J152" s="41">
        <v>900</v>
      </c>
      <c r="K152" s="41">
        <v>892</v>
      </c>
      <c r="L152" s="41">
        <v>900</v>
      </c>
      <c r="M152" s="41">
        <v>832</v>
      </c>
      <c r="N152" s="41">
        <v>900</v>
      </c>
      <c r="O152" s="41">
        <v>1029</v>
      </c>
      <c r="P152" s="41">
        <v>1152</v>
      </c>
      <c r="Q152" s="41">
        <v>929</v>
      </c>
      <c r="R152" s="41">
        <v>1152</v>
      </c>
      <c r="S152" s="41">
        <v>1291</v>
      </c>
      <c r="T152" s="41">
        <v>1200</v>
      </c>
      <c r="U152" s="41">
        <v>1133</v>
      </c>
      <c r="V152" s="41">
        <v>1200</v>
      </c>
      <c r="W152" s="41">
        <v>1239</v>
      </c>
      <c r="X152" s="41">
        <v>1200</v>
      </c>
      <c r="Y152" s="41">
        <v>1245</v>
      </c>
      <c r="Z152" s="41">
        <v>1200</v>
      </c>
      <c r="AA152" s="41">
        <v>1200</v>
      </c>
      <c r="AB152" s="41">
        <v>1600</v>
      </c>
      <c r="AC152" s="16">
        <f t="shared" si="93"/>
        <v>400</v>
      </c>
      <c r="AD152" s="31">
        <f t="shared" si="94"/>
        <v>0.3333333333333333</v>
      </c>
    </row>
    <row r="153" spans="1:30" ht="12" customHeight="1">
      <c r="A153" s="25">
        <v>2004</v>
      </c>
      <c r="B153" s="26" t="s">
        <v>134</v>
      </c>
      <c r="C153" s="38">
        <v>1350</v>
      </c>
      <c r="D153" s="38">
        <v>950</v>
      </c>
      <c r="E153" s="38">
        <v>1100</v>
      </c>
      <c r="F153" s="38">
        <v>1100</v>
      </c>
      <c r="G153" s="38">
        <v>1281</v>
      </c>
      <c r="H153" s="38">
        <v>1100</v>
      </c>
      <c r="I153" s="41">
        <v>466</v>
      </c>
      <c r="J153" s="41">
        <v>1100</v>
      </c>
      <c r="K153" s="41">
        <v>366</v>
      </c>
      <c r="L153" s="41">
        <v>1100</v>
      </c>
      <c r="M153" s="41">
        <v>532</v>
      </c>
      <c r="N153" s="41">
        <v>1100</v>
      </c>
      <c r="O153" s="41">
        <v>493</v>
      </c>
      <c r="P153" s="41">
        <v>1100</v>
      </c>
      <c r="Q153" s="41">
        <v>122</v>
      </c>
      <c r="R153" s="41">
        <v>1100</v>
      </c>
      <c r="S153" s="41">
        <v>196</v>
      </c>
      <c r="T153" s="41">
        <v>1100</v>
      </c>
      <c r="U153" s="41">
        <v>91</v>
      </c>
      <c r="V153" s="41">
        <v>1100</v>
      </c>
      <c r="W153" s="41">
        <v>148</v>
      </c>
      <c r="X153" s="41">
        <v>1100</v>
      </c>
      <c r="Y153" s="41">
        <v>845</v>
      </c>
      <c r="Z153" s="41">
        <v>1100</v>
      </c>
      <c r="AA153" s="41">
        <v>1100</v>
      </c>
      <c r="AB153" s="41">
        <v>1100</v>
      </c>
      <c r="AC153" s="16">
        <f t="shared" si="93"/>
        <v>0</v>
      </c>
      <c r="AD153" s="31">
        <f t="shared" si="94"/>
        <v>0</v>
      </c>
    </row>
    <row r="154" spans="1:30" ht="12" customHeight="1">
      <c r="A154" s="25">
        <v>2006</v>
      </c>
      <c r="B154" s="26" t="s">
        <v>135</v>
      </c>
      <c r="C154" s="38">
        <v>4124</v>
      </c>
      <c r="D154" s="38">
        <v>4400</v>
      </c>
      <c r="E154" s="38">
        <v>4400</v>
      </c>
      <c r="F154" s="38">
        <v>4400</v>
      </c>
      <c r="G154" s="38">
        <v>4458</v>
      </c>
      <c r="H154" s="38">
        <v>4400</v>
      </c>
      <c r="I154" s="41">
        <v>4724</v>
      </c>
      <c r="J154" s="41">
        <v>6400</v>
      </c>
      <c r="K154" s="41">
        <v>5401</v>
      </c>
      <c r="L154" s="41">
        <v>6000</v>
      </c>
      <c r="M154" s="41">
        <v>6399</v>
      </c>
      <c r="N154" s="41">
        <v>6375</v>
      </c>
      <c r="O154" s="41">
        <v>6395</v>
      </c>
      <c r="P154" s="41">
        <v>6564</v>
      </c>
      <c r="Q154" s="41">
        <v>6580</v>
      </c>
      <c r="R154" s="41">
        <v>7500</v>
      </c>
      <c r="S154" s="41">
        <v>6680</v>
      </c>
      <c r="T154" s="41">
        <v>7500</v>
      </c>
      <c r="U154" s="41">
        <v>7033</v>
      </c>
      <c r="V154" s="41">
        <v>7500</v>
      </c>
      <c r="W154" s="41">
        <v>7507</v>
      </c>
      <c r="X154" s="41">
        <v>7500</v>
      </c>
      <c r="Y154" s="41">
        <v>7500</v>
      </c>
      <c r="Z154" s="41">
        <v>7500</v>
      </c>
      <c r="AA154" s="41">
        <v>7500</v>
      </c>
      <c r="AB154" s="41">
        <v>7500</v>
      </c>
      <c r="AC154" s="16">
        <f t="shared" si="93"/>
        <v>0</v>
      </c>
      <c r="AD154" s="31">
        <f t="shared" si="94"/>
        <v>0</v>
      </c>
    </row>
    <row r="155" spans="1:30" ht="12" customHeight="1">
      <c r="A155" s="25">
        <v>2007</v>
      </c>
      <c r="B155" s="26" t="s">
        <v>104</v>
      </c>
      <c r="C155" s="38">
        <v>728</v>
      </c>
      <c r="D155" s="38">
        <v>980</v>
      </c>
      <c r="E155" s="38">
        <v>980</v>
      </c>
      <c r="F155" s="38">
        <v>1000</v>
      </c>
      <c r="G155" s="38">
        <v>771</v>
      </c>
      <c r="H155" s="38">
        <v>1150</v>
      </c>
      <c r="I155" s="41">
        <v>884</v>
      </c>
      <c r="J155" s="41">
        <v>1150</v>
      </c>
      <c r="K155" s="41">
        <v>781</v>
      </c>
      <c r="L155" s="41">
        <v>1240</v>
      </c>
      <c r="M155" s="41">
        <v>1124</v>
      </c>
      <c r="N155" s="41">
        <v>1255</v>
      </c>
      <c r="O155" s="41">
        <v>772</v>
      </c>
      <c r="P155" s="41">
        <v>1255</v>
      </c>
      <c r="Q155" s="41">
        <v>1117</v>
      </c>
      <c r="R155" s="41">
        <v>1255</v>
      </c>
      <c r="S155" s="41">
        <v>980</v>
      </c>
      <c r="T155" s="41">
        <v>1255</v>
      </c>
      <c r="U155" s="41">
        <v>1608</v>
      </c>
      <c r="V155" s="41">
        <v>1255</v>
      </c>
      <c r="W155" s="41">
        <v>840</v>
      </c>
      <c r="X155" s="41">
        <v>1405</v>
      </c>
      <c r="Y155" s="41">
        <v>1348</v>
      </c>
      <c r="Z155" s="41">
        <v>1405</v>
      </c>
      <c r="AA155" s="41">
        <v>1405</v>
      </c>
      <c r="AB155" s="41">
        <v>1405</v>
      </c>
      <c r="AC155" s="16">
        <f t="shared" si="93"/>
        <v>0</v>
      </c>
      <c r="AD155" s="31">
        <f t="shared" si="94"/>
        <v>0</v>
      </c>
    </row>
    <row r="156" spans="1:30" ht="12" customHeight="1">
      <c r="A156" s="25">
        <v>2009</v>
      </c>
      <c r="B156" s="26" t="s">
        <v>103</v>
      </c>
      <c r="C156" s="38">
        <v>1796</v>
      </c>
      <c r="D156" s="38">
        <v>2400</v>
      </c>
      <c r="E156" s="38">
        <v>2400</v>
      </c>
      <c r="F156" s="38">
        <v>2400</v>
      </c>
      <c r="G156" s="38">
        <v>2172</v>
      </c>
      <c r="H156" s="38">
        <v>2720</v>
      </c>
      <c r="I156" s="41">
        <v>1895</v>
      </c>
      <c r="J156" s="41">
        <v>2720</v>
      </c>
      <c r="K156" s="41">
        <v>2366</v>
      </c>
      <c r="L156" s="41">
        <v>3120</v>
      </c>
      <c r="M156" s="41">
        <v>2289</v>
      </c>
      <c r="N156" s="41">
        <v>3120</v>
      </c>
      <c r="O156" s="41">
        <v>2203</v>
      </c>
      <c r="P156" s="41">
        <v>3120</v>
      </c>
      <c r="Q156" s="41">
        <v>1455</v>
      </c>
      <c r="R156" s="41">
        <v>3120</v>
      </c>
      <c r="S156" s="41">
        <v>2411</v>
      </c>
      <c r="T156" s="41">
        <v>3120</v>
      </c>
      <c r="U156" s="41">
        <v>1418</v>
      </c>
      <c r="V156" s="41">
        <v>3120</v>
      </c>
      <c r="W156" s="41">
        <v>1222</v>
      </c>
      <c r="X156" s="41">
        <v>3320</v>
      </c>
      <c r="Y156" s="41">
        <v>2265</v>
      </c>
      <c r="Z156" s="41">
        <v>3320</v>
      </c>
      <c r="AA156" s="41">
        <v>3320</v>
      </c>
      <c r="AB156" s="41">
        <v>3320</v>
      </c>
      <c r="AC156" s="16">
        <f t="shared" si="93"/>
        <v>0</v>
      </c>
      <c r="AD156" s="31">
        <f t="shared" si="94"/>
        <v>0</v>
      </c>
    </row>
    <row r="157" spans="1:30" ht="12" customHeight="1">
      <c r="A157" s="25">
        <v>2010</v>
      </c>
      <c r="B157" s="26" t="s">
        <v>106</v>
      </c>
      <c r="C157" s="38">
        <v>7010</v>
      </c>
      <c r="D157" s="38">
        <v>4000</v>
      </c>
      <c r="E157" s="38">
        <v>4000</v>
      </c>
      <c r="F157" s="38">
        <v>4000</v>
      </c>
      <c r="G157" s="38">
        <v>4248</v>
      </c>
      <c r="H157" s="38">
        <v>4550</v>
      </c>
      <c r="I157" s="41">
        <v>3588</v>
      </c>
      <c r="J157" s="41">
        <v>4550</v>
      </c>
      <c r="K157" s="41">
        <v>2748</v>
      </c>
      <c r="L157" s="41">
        <v>4350</v>
      </c>
      <c r="M157" s="41">
        <v>2797</v>
      </c>
      <c r="N157" s="41">
        <v>4350</v>
      </c>
      <c r="O157" s="41">
        <v>1721</v>
      </c>
      <c r="P157" s="41">
        <v>4350</v>
      </c>
      <c r="Q157" s="41">
        <v>5126</v>
      </c>
      <c r="R157" s="41">
        <v>5550</v>
      </c>
      <c r="S157" s="41">
        <v>4703</v>
      </c>
      <c r="T157" s="41">
        <v>5550</v>
      </c>
      <c r="U157" s="41">
        <v>1994</v>
      </c>
      <c r="V157" s="41">
        <v>5550</v>
      </c>
      <c r="W157" s="41">
        <v>5018</v>
      </c>
      <c r="X157" s="41">
        <v>5100</v>
      </c>
      <c r="Y157" s="41">
        <v>5525</v>
      </c>
      <c r="Z157" s="41">
        <v>5100</v>
      </c>
      <c r="AA157" s="41">
        <v>5100</v>
      </c>
      <c r="AB157" s="41">
        <v>5100</v>
      </c>
      <c r="AC157" s="16">
        <f t="shared" si="93"/>
        <v>0</v>
      </c>
      <c r="AD157" s="31">
        <f t="shared" si="94"/>
        <v>0</v>
      </c>
    </row>
    <row r="158" spans="1:30" ht="12" customHeight="1">
      <c r="A158" s="25">
        <v>2011</v>
      </c>
      <c r="B158" s="26" t="s">
        <v>144</v>
      </c>
      <c r="C158" s="38">
        <v>19556</v>
      </c>
      <c r="D158" s="38">
        <v>10000</v>
      </c>
      <c r="E158" s="38">
        <v>10000</v>
      </c>
      <c r="F158" s="38">
        <v>4000</v>
      </c>
      <c r="G158" s="38">
        <v>11132</v>
      </c>
      <c r="H158" s="38">
        <v>4000</v>
      </c>
      <c r="I158" s="41">
        <v>712</v>
      </c>
      <c r="J158" s="41">
        <v>4000</v>
      </c>
      <c r="K158" s="41">
        <v>696</v>
      </c>
      <c r="L158" s="41">
        <v>6500</v>
      </c>
      <c r="M158" s="41">
        <v>12129</v>
      </c>
      <c r="N158" s="41">
        <v>6500</v>
      </c>
      <c r="O158" s="41">
        <v>12258</v>
      </c>
      <c r="P158" s="41">
        <v>21725</v>
      </c>
      <c r="Q158" s="41">
        <v>15745</v>
      </c>
      <c r="R158" s="41">
        <v>19000</v>
      </c>
      <c r="S158" s="41">
        <v>24560</v>
      </c>
      <c r="T158" s="41">
        <v>19000</v>
      </c>
      <c r="U158" s="41">
        <v>7633</v>
      </c>
      <c r="V158" s="41">
        <v>19000</v>
      </c>
      <c r="W158" s="41">
        <v>6191</v>
      </c>
      <c r="X158" s="41">
        <v>14000</v>
      </c>
      <c r="Y158" s="41">
        <v>8893</v>
      </c>
      <c r="Z158" s="41">
        <v>14000</v>
      </c>
      <c r="AA158" s="41">
        <v>14000</v>
      </c>
      <c r="AB158" s="41">
        <v>14000</v>
      </c>
      <c r="AC158" s="16">
        <f t="shared" si="93"/>
        <v>0</v>
      </c>
      <c r="AD158" s="31">
        <f t="shared" si="94"/>
        <v>0</v>
      </c>
    </row>
    <row r="159" spans="1:30" ht="12" customHeight="1">
      <c r="A159" s="25">
        <v>2018</v>
      </c>
      <c r="B159" s="26" t="s">
        <v>145</v>
      </c>
      <c r="C159" s="38"/>
      <c r="D159" s="38">
        <v>3400</v>
      </c>
      <c r="E159" s="38">
        <v>3400</v>
      </c>
      <c r="F159" s="38">
        <v>3400</v>
      </c>
      <c r="G159" s="38">
        <v>675</v>
      </c>
      <c r="H159" s="38">
        <v>2400</v>
      </c>
      <c r="I159" s="41">
        <v>28</v>
      </c>
      <c r="J159" s="41">
        <v>2400</v>
      </c>
      <c r="K159" s="41">
        <v>0</v>
      </c>
      <c r="L159" s="41">
        <v>2400</v>
      </c>
      <c r="M159" s="41">
        <v>376</v>
      </c>
      <c r="N159" s="41">
        <v>2400</v>
      </c>
      <c r="O159" s="41">
        <v>0</v>
      </c>
      <c r="P159" s="41">
        <v>2400</v>
      </c>
      <c r="Q159" s="41">
        <v>235</v>
      </c>
      <c r="R159" s="41">
        <v>2400</v>
      </c>
      <c r="S159" s="41">
        <v>0</v>
      </c>
      <c r="T159" s="41">
        <v>2400</v>
      </c>
      <c r="U159" s="41">
        <v>516</v>
      </c>
      <c r="V159" s="41">
        <v>2400</v>
      </c>
      <c r="W159" s="41">
        <v>0</v>
      </c>
      <c r="X159" s="41">
        <v>2400</v>
      </c>
      <c r="Y159" s="41">
        <v>516</v>
      </c>
      <c r="Z159" s="41">
        <v>2400</v>
      </c>
      <c r="AA159" s="41">
        <v>2400</v>
      </c>
      <c r="AB159" s="41">
        <v>2400</v>
      </c>
      <c r="AC159" s="16">
        <f t="shared" si="93"/>
        <v>0</v>
      </c>
      <c r="AD159" s="31">
        <f t="shared" si="94"/>
        <v>0</v>
      </c>
    </row>
    <row r="160" spans="1:30" ht="12" customHeight="1">
      <c r="A160" s="25">
        <v>2019</v>
      </c>
      <c r="B160" s="26" t="s">
        <v>146</v>
      </c>
      <c r="C160" s="38"/>
      <c r="D160" s="38">
        <v>950</v>
      </c>
      <c r="E160" s="38">
        <v>950</v>
      </c>
      <c r="F160" s="38">
        <v>950</v>
      </c>
      <c r="G160" s="38">
        <v>498</v>
      </c>
      <c r="H160" s="38">
        <v>950</v>
      </c>
      <c r="I160" s="41">
        <v>600</v>
      </c>
      <c r="J160" s="41">
        <v>950</v>
      </c>
      <c r="K160" s="41">
        <v>1157</v>
      </c>
      <c r="L160" s="41">
        <v>950</v>
      </c>
      <c r="M160" s="41">
        <v>868</v>
      </c>
      <c r="N160" s="41">
        <v>950</v>
      </c>
      <c r="O160" s="41">
        <v>903</v>
      </c>
      <c r="P160" s="41">
        <v>950</v>
      </c>
      <c r="Q160" s="41">
        <v>1160</v>
      </c>
      <c r="R160" s="41">
        <v>950</v>
      </c>
      <c r="S160" s="41">
        <v>405</v>
      </c>
      <c r="T160" s="41">
        <v>950</v>
      </c>
      <c r="U160" s="41">
        <v>400</v>
      </c>
      <c r="V160" s="41">
        <v>950</v>
      </c>
      <c r="W160" s="41">
        <v>27</v>
      </c>
      <c r="X160" s="41">
        <v>9000</v>
      </c>
      <c r="Y160" s="41">
        <v>5300</v>
      </c>
      <c r="Z160" s="41">
        <v>5500</v>
      </c>
      <c r="AA160" s="41">
        <v>5500</v>
      </c>
      <c r="AB160" s="41">
        <v>5500</v>
      </c>
      <c r="AC160" s="16">
        <f t="shared" si="93"/>
        <v>0</v>
      </c>
      <c r="AD160" s="31">
        <f t="shared" si="94"/>
        <v>0</v>
      </c>
    </row>
    <row r="161" spans="1:30" ht="12" customHeight="1">
      <c r="A161" s="25">
        <v>2034</v>
      </c>
      <c r="B161" s="26" t="s">
        <v>147</v>
      </c>
      <c r="C161" s="38">
        <v>1557</v>
      </c>
      <c r="D161" s="38">
        <v>1725</v>
      </c>
      <c r="E161" s="38">
        <v>1725</v>
      </c>
      <c r="F161" s="38">
        <v>1725</v>
      </c>
      <c r="G161" s="38">
        <v>1705</v>
      </c>
      <c r="H161" s="38">
        <v>1725</v>
      </c>
      <c r="I161" s="41">
        <v>1555</v>
      </c>
      <c r="J161" s="41">
        <v>1725</v>
      </c>
      <c r="K161" s="41">
        <v>1704</v>
      </c>
      <c r="L161" s="41">
        <v>1725</v>
      </c>
      <c r="M161" s="41">
        <v>1672</v>
      </c>
      <c r="N161" s="41">
        <v>1725</v>
      </c>
      <c r="O161" s="41">
        <v>1533</v>
      </c>
      <c r="P161" s="41">
        <v>1725</v>
      </c>
      <c r="Q161" s="41">
        <v>1725</v>
      </c>
      <c r="R161" s="41">
        <v>1725</v>
      </c>
      <c r="S161" s="41">
        <v>1458</v>
      </c>
      <c r="T161" s="41">
        <v>1725</v>
      </c>
      <c r="U161" s="41">
        <v>745</v>
      </c>
      <c r="V161" s="41">
        <v>1725</v>
      </c>
      <c r="W161" s="41">
        <v>1037</v>
      </c>
      <c r="X161" s="41">
        <v>1725</v>
      </c>
      <c r="Y161" s="41">
        <v>227</v>
      </c>
      <c r="Z161" s="41">
        <v>1725</v>
      </c>
      <c r="AA161" s="41">
        <v>1725</v>
      </c>
      <c r="AB161" s="41">
        <v>1725</v>
      </c>
      <c r="AC161" s="16">
        <f t="shared" si="93"/>
        <v>0</v>
      </c>
      <c r="AD161" s="31">
        <f t="shared" si="94"/>
        <v>0</v>
      </c>
    </row>
    <row r="162" spans="1:30" ht="12" customHeight="1">
      <c r="A162" s="25">
        <v>3006</v>
      </c>
      <c r="B162" s="26" t="s">
        <v>148</v>
      </c>
      <c r="C162" s="38">
        <v>618</v>
      </c>
      <c r="D162" s="38">
        <v>700</v>
      </c>
      <c r="E162" s="38">
        <v>700</v>
      </c>
      <c r="F162" s="38">
        <v>700</v>
      </c>
      <c r="G162" s="38">
        <v>700</v>
      </c>
      <c r="H162" s="38">
        <v>700</v>
      </c>
      <c r="I162" s="41">
        <v>635</v>
      </c>
      <c r="J162" s="41">
        <v>700</v>
      </c>
      <c r="K162" s="41">
        <v>622</v>
      </c>
      <c r="L162" s="41">
        <v>700</v>
      </c>
      <c r="M162" s="41">
        <v>697</v>
      </c>
      <c r="N162" s="41">
        <v>700</v>
      </c>
      <c r="O162" s="41">
        <v>494</v>
      </c>
      <c r="P162" s="41">
        <v>700</v>
      </c>
      <c r="Q162" s="41">
        <v>755</v>
      </c>
      <c r="R162" s="41">
        <v>700</v>
      </c>
      <c r="S162" s="41">
        <v>732</v>
      </c>
      <c r="T162" s="41">
        <v>700</v>
      </c>
      <c r="U162" s="41">
        <v>688</v>
      </c>
      <c r="V162" s="41">
        <v>700</v>
      </c>
      <c r="W162" s="41">
        <v>760</v>
      </c>
      <c r="X162" s="41">
        <v>700</v>
      </c>
      <c r="Y162" s="41">
        <v>505</v>
      </c>
      <c r="Z162" s="41">
        <v>700</v>
      </c>
      <c r="AA162" s="41">
        <v>700</v>
      </c>
      <c r="AB162" s="41">
        <v>700</v>
      </c>
      <c r="AC162" s="16">
        <f t="shared" si="93"/>
        <v>0</v>
      </c>
      <c r="AD162" s="31">
        <f t="shared" si="94"/>
        <v>0</v>
      </c>
    </row>
    <row r="163" spans="1:30" ht="12" customHeight="1">
      <c r="A163" s="25">
        <v>3020</v>
      </c>
      <c r="B163" s="26" t="s">
        <v>149</v>
      </c>
      <c r="C163" s="38">
        <v>163</v>
      </c>
      <c r="D163" s="38">
        <v>300</v>
      </c>
      <c r="E163" s="38">
        <v>300</v>
      </c>
      <c r="F163" s="38">
        <v>300</v>
      </c>
      <c r="G163" s="38">
        <v>243</v>
      </c>
      <c r="H163" s="38">
        <v>300</v>
      </c>
      <c r="I163" s="41">
        <v>300</v>
      </c>
      <c r="J163" s="41">
        <v>300</v>
      </c>
      <c r="K163" s="41">
        <v>234</v>
      </c>
      <c r="L163" s="41">
        <v>300</v>
      </c>
      <c r="M163" s="41">
        <v>295</v>
      </c>
      <c r="N163" s="41">
        <v>300</v>
      </c>
      <c r="O163" s="41">
        <v>284</v>
      </c>
      <c r="P163" s="41">
        <v>300</v>
      </c>
      <c r="Q163" s="41">
        <v>315</v>
      </c>
      <c r="R163" s="41">
        <v>300</v>
      </c>
      <c r="S163" s="41">
        <v>325</v>
      </c>
      <c r="T163" s="41">
        <v>300</v>
      </c>
      <c r="U163" s="41">
        <v>543</v>
      </c>
      <c r="V163" s="41">
        <v>300</v>
      </c>
      <c r="W163" s="41">
        <v>391</v>
      </c>
      <c r="X163" s="41">
        <v>400</v>
      </c>
      <c r="Y163" s="41">
        <v>344</v>
      </c>
      <c r="Z163" s="41">
        <v>400</v>
      </c>
      <c r="AA163" s="41">
        <v>400</v>
      </c>
      <c r="AB163" s="41">
        <v>400</v>
      </c>
      <c r="AC163" s="16">
        <f t="shared" si="93"/>
        <v>0</v>
      </c>
      <c r="AD163" s="31">
        <f t="shared" si="94"/>
        <v>0</v>
      </c>
    </row>
    <row r="164" spans="1:30" s="33" customFormat="1" ht="12" customHeight="1">
      <c r="A164" s="32"/>
      <c r="B164" s="26" t="s">
        <v>141</v>
      </c>
      <c r="C164" s="4">
        <f aca="true" t="shared" si="97" ref="C164:L164">SUM(C152:C163)</f>
        <v>36958</v>
      </c>
      <c r="D164" s="4">
        <f t="shared" si="97"/>
        <v>30105</v>
      </c>
      <c r="E164" s="4">
        <f t="shared" si="97"/>
        <v>30255</v>
      </c>
      <c r="F164" s="37">
        <f t="shared" si="97"/>
        <v>24575</v>
      </c>
      <c r="G164" s="4">
        <f t="shared" si="97"/>
        <v>28298</v>
      </c>
      <c r="H164" s="37">
        <f t="shared" si="97"/>
        <v>24895</v>
      </c>
      <c r="I164" s="37">
        <f t="shared" si="97"/>
        <v>16153</v>
      </c>
      <c r="J164" s="37">
        <f t="shared" si="97"/>
        <v>26895</v>
      </c>
      <c r="K164" s="37">
        <f t="shared" si="97"/>
        <v>16967</v>
      </c>
      <c r="L164" s="37">
        <f t="shared" si="97"/>
        <v>29285</v>
      </c>
      <c r="M164" s="37">
        <f aca="true" t="shared" si="98" ref="M164:Y164">SUM(M152:M163)</f>
        <v>30010</v>
      </c>
      <c r="N164" s="37">
        <f t="shared" si="98"/>
        <v>29675</v>
      </c>
      <c r="O164" s="37">
        <f t="shared" si="98"/>
        <v>28085</v>
      </c>
      <c r="P164" s="37">
        <f t="shared" si="98"/>
        <v>45341</v>
      </c>
      <c r="Q164" s="37">
        <f t="shared" si="98"/>
        <v>35264</v>
      </c>
      <c r="R164" s="37">
        <f t="shared" si="98"/>
        <v>44752</v>
      </c>
      <c r="S164" s="37">
        <f t="shared" si="98"/>
        <v>43741</v>
      </c>
      <c r="T164" s="37">
        <f t="shared" si="98"/>
        <v>44800</v>
      </c>
      <c r="U164" s="37">
        <f t="shared" si="98"/>
        <v>23802</v>
      </c>
      <c r="V164" s="37">
        <f t="shared" si="98"/>
        <v>44800</v>
      </c>
      <c r="W164" s="37">
        <f t="shared" si="98"/>
        <v>24380</v>
      </c>
      <c r="X164" s="37">
        <f t="shared" si="98"/>
        <v>47850</v>
      </c>
      <c r="Y164" s="37">
        <f t="shared" si="98"/>
        <v>34513</v>
      </c>
      <c r="Z164" s="37">
        <f>SUM(Z152:Z163)</f>
        <v>44350</v>
      </c>
      <c r="AA164" s="37">
        <f>SUM(AA152:AA163)</f>
        <v>44350</v>
      </c>
      <c r="AB164" s="37">
        <f>SUM(AB152:AB163)</f>
        <v>44750</v>
      </c>
      <c r="AC164" s="21">
        <f t="shared" si="93"/>
        <v>400</v>
      </c>
      <c r="AD164" s="34">
        <f t="shared" si="94"/>
        <v>0.009019165727170236</v>
      </c>
    </row>
    <row r="165" spans="1:30" s="33" customFormat="1" ht="12" customHeight="1">
      <c r="A165" s="32"/>
      <c r="B165" s="26" t="s">
        <v>150</v>
      </c>
      <c r="C165" s="4">
        <f aca="true" t="shared" si="99" ref="C165:Y165">SUM(C151+C164)</f>
        <v>247417</v>
      </c>
      <c r="D165" s="4">
        <f t="shared" si="99"/>
        <v>249960</v>
      </c>
      <c r="E165" s="4">
        <f t="shared" si="99"/>
        <v>254490</v>
      </c>
      <c r="F165" s="4">
        <f t="shared" si="99"/>
        <v>263325</v>
      </c>
      <c r="G165" s="4">
        <f t="shared" si="99"/>
        <v>272105</v>
      </c>
      <c r="H165" s="4">
        <f t="shared" si="99"/>
        <v>274817</v>
      </c>
      <c r="I165" s="4">
        <f t="shared" si="99"/>
        <v>268103</v>
      </c>
      <c r="J165" s="4">
        <f t="shared" si="99"/>
        <v>266328</v>
      </c>
      <c r="K165" s="4">
        <f t="shared" si="99"/>
        <v>259478</v>
      </c>
      <c r="L165" s="4">
        <f t="shared" si="99"/>
        <v>277621</v>
      </c>
      <c r="M165" s="4">
        <f t="shared" si="99"/>
        <v>275284</v>
      </c>
      <c r="N165" s="4">
        <f t="shared" si="99"/>
        <v>292817</v>
      </c>
      <c r="O165" s="4">
        <f t="shared" si="99"/>
        <v>297519</v>
      </c>
      <c r="P165" s="4">
        <f t="shared" si="99"/>
        <v>325365</v>
      </c>
      <c r="Q165" s="4">
        <f t="shared" si="99"/>
        <v>315725</v>
      </c>
      <c r="R165" s="4">
        <f t="shared" si="99"/>
        <v>337428</v>
      </c>
      <c r="S165" s="4">
        <f t="shared" si="99"/>
        <v>334193</v>
      </c>
      <c r="T165" s="4">
        <f t="shared" si="99"/>
        <v>348742.97152</v>
      </c>
      <c r="U165" s="4">
        <f t="shared" si="99"/>
        <v>331102</v>
      </c>
      <c r="V165" s="4">
        <f t="shared" si="99"/>
        <v>357074</v>
      </c>
      <c r="W165" s="4">
        <f t="shared" si="99"/>
        <v>335163</v>
      </c>
      <c r="X165" s="4">
        <f t="shared" si="99"/>
        <v>360116</v>
      </c>
      <c r="Y165" s="4">
        <f t="shared" si="99"/>
        <v>345905</v>
      </c>
      <c r="Z165" s="4">
        <f>SUM(Z151+Z164)</f>
        <v>351015</v>
      </c>
      <c r="AA165" s="4">
        <f>SUM(AA151+AA164)</f>
        <v>351015</v>
      </c>
      <c r="AB165" s="4">
        <f>SUM(AB151+AB164)</f>
        <v>360648</v>
      </c>
      <c r="AC165" s="21">
        <f t="shared" si="93"/>
        <v>9633</v>
      </c>
      <c r="AD165" s="34">
        <f t="shared" si="94"/>
        <v>0.027443271655057475</v>
      </c>
    </row>
    <row r="166" spans="1:30" ht="12" customHeight="1">
      <c r="A166" s="3">
        <v>130</v>
      </c>
      <c r="B166" s="30" t="s">
        <v>49</v>
      </c>
      <c r="C166" s="3" t="s">
        <v>1</v>
      </c>
      <c r="D166" s="6" t="s">
        <v>2</v>
      </c>
      <c r="E166" s="6" t="s">
        <v>1</v>
      </c>
      <c r="F166" s="6" t="s">
        <v>2</v>
      </c>
      <c r="G166" s="6" t="s">
        <v>1</v>
      </c>
      <c r="H166" s="6" t="s">
        <v>2</v>
      </c>
      <c r="I166" s="6" t="s">
        <v>1</v>
      </c>
      <c r="J166" s="6" t="s">
        <v>2</v>
      </c>
      <c r="K166" s="6" t="s">
        <v>1</v>
      </c>
      <c r="L166" s="6" t="s">
        <v>2</v>
      </c>
      <c r="M166" s="6" t="s">
        <v>1</v>
      </c>
      <c r="N166" s="6" t="s">
        <v>2</v>
      </c>
      <c r="O166" s="6" t="s">
        <v>1</v>
      </c>
      <c r="P166" s="6" t="s">
        <v>2</v>
      </c>
      <c r="Q166" s="6" t="s">
        <v>42</v>
      </c>
      <c r="R166" s="6" t="s">
        <v>2</v>
      </c>
      <c r="S166" s="6" t="s">
        <v>1</v>
      </c>
      <c r="T166" s="6" t="s">
        <v>2</v>
      </c>
      <c r="U166" s="6" t="s">
        <v>42</v>
      </c>
      <c r="V166" s="6" t="s">
        <v>2</v>
      </c>
      <c r="W166" s="6" t="s">
        <v>1</v>
      </c>
      <c r="X166" s="6" t="s">
        <v>2</v>
      </c>
      <c r="Y166" s="6" t="s">
        <v>1</v>
      </c>
      <c r="Z166" s="6" t="s">
        <v>2</v>
      </c>
      <c r="AA166" s="6" t="s">
        <v>43</v>
      </c>
      <c r="AB166" s="6" t="s">
        <v>2</v>
      </c>
      <c r="AC166" s="6" t="s">
        <v>3</v>
      </c>
      <c r="AD166" s="7" t="s">
        <v>4</v>
      </c>
    </row>
    <row r="167" spans="1:30" ht="12" customHeight="1">
      <c r="A167" s="3"/>
      <c r="B167" s="30"/>
      <c r="C167" s="3" t="s">
        <v>5</v>
      </c>
      <c r="D167" s="6" t="s">
        <v>6</v>
      </c>
      <c r="E167" s="6" t="s">
        <v>6</v>
      </c>
      <c r="F167" s="6" t="s">
        <v>7</v>
      </c>
      <c r="G167" s="6" t="s">
        <v>7</v>
      </c>
      <c r="H167" s="6" t="s">
        <v>8</v>
      </c>
      <c r="I167" s="6" t="s">
        <v>8</v>
      </c>
      <c r="J167" s="6" t="s">
        <v>9</v>
      </c>
      <c r="K167" s="6" t="s">
        <v>9</v>
      </c>
      <c r="L167" s="6" t="s">
        <v>10</v>
      </c>
      <c r="M167" s="6" t="s">
        <v>10</v>
      </c>
      <c r="N167" s="6" t="s">
        <v>44</v>
      </c>
      <c r="O167" s="6" t="s">
        <v>11</v>
      </c>
      <c r="P167" s="6" t="s">
        <v>45</v>
      </c>
      <c r="Q167" s="6" t="s">
        <v>45</v>
      </c>
      <c r="R167" s="6" t="s">
        <v>46</v>
      </c>
      <c r="S167" s="6" t="s">
        <v>13</v>
      </c>
      <c r="T167" s="6" t="s">
        <v>14</v>
      </c>
      <c r="U167" s="6" t="s">
        <v>14</v>
      </c>
      <c r="V167" s="6" t="s">
        <v>15</v>
      </c>
      <c r="W167" s="6" t="s">
        <v>15</v>
      </c>
      <c r="X167" s="6" t="s">
        <v>16</v>
      </c>
      <c r="Y167" s="6" t="s">
        <v>16</v>
      </c>
      <c r="Z167" s="6" t="s">
        <v>17</v>
      </c>
      <c r="AA167" s="6" t="s">
        <v>17</v>
      </c>
      <c r="AB167" s="6" t="s">
        <v>402</v>
      </c>
      <c r="AC167" s="6" t="s">
        <v>400</v>
      </c>
      <c r="AD167" s="7" t="s">
        <v>400</v>
      </c>
    </row>
    <row r="168" spans="1:30" ht="12" customHeight="1">
      <c r="A168" s="25">
        <v>2004</v>
      </c>
      <c r="B168" s="26" t="s">
        <v>100</v>
      </c>
      <c r="C168" s="38">
        <v>1133</v>
      </c>
      <c r="D168" s="38">
        <v>2500</v>
      </c>
      <c r="E168" s="38">
        <v>1854</v>
      </c>
      <c r="F168" s="38">
        <v>2500</v>
      </c>
      <c r="G168" s="38">
        <v>1825</v>
      </c>
      <c r="H168" s="38">
        <v>2500</v>
      </c>
      <c r="I168" s="38">
        <v>1015</v>
      </c>
      <c r="J168" s="38">
        <v>2500</v>
      </c>
      <c r="K168" s="38">
        <v>909</v>
      </c>
      <c r="L168" s="38">
        <v>2500</v>
      </c>
      <c r="M168" s="38">
        <v>0</v>
      </c>
      <c r="N168" s="38">
        <v>2500</v>
      </c>
      <c r="O168" s="38">
        <v>1186</v>
      </c>
      <c r="P168" s="38">
        <v>2500</v>
      </c>
      <c r="Q168" s="38">
        <v>2503</v>
      </c>
      <c r="R168" s="38">
        <v>2500</v>
      </c>
      <c r="S168" s="38">
        <v>16</v>
      </c>
      <c r="T168" s="38">
        <v>2500</v>
      </c>
      <c r="U168" s="38">
        <v>513</v>
      </c>
      <c r="V168" s="38">
        <v>2000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16">
        <f>SUM(AB168-Z168)</f>
        <v>0</v>
      </c>
      <c r="AD168" s="31"/>
    </row>
    <row r="169" spans="1:30" ht="12" customHeight="1">
      <c r="A169" s="25">
        <v>2007</v>
      </c>
      <c r="B169" s="26" t="s">
        <v>151</v>
      </c>
      <c r="C169" s="38">
        <v>1556</v>
      </c>
      <c r="D169" s="38">
        <v>1500</v>
      </c>
      <c r="E169" s="38">
        <v>1089</v>
      </c>
      <c r="F169" s="38">
        <v>1500</v>
      </c>
      <c r="G169" s="38">
        <v>1383</v>
      </c>
      <c r="H169" s="38">
        <v>1500</v>
      </c>
      <c r="I169" s="38">
        <v>1133</v>
      </c>
      <c r="J169" s="38">
        <v>600</v>
      </c>
      <c r="K169" s="38">
        <v>416</v>
      </c>
      <c r="L169" s="38">
        <v>600</v>
      </c>
      <c r="M169" s="38">
        <v>250</v>
      </c>
      <c r="N169" s="38">
        <v>600</v>
      </c>
      <c r="O169" s="38">
        <v>250</v>
      </c>
      <c r="P169" s="38">
        <v>600</v>
      </c>
      <c r="Q169" s="38">
        <v>979</v>
      </c>
      <c r="R169" s="38">
        <v>600</v>
      </c>
      <c r="S169" s="38">
        <v>275</v>
      </c>
      <c r="T169" s="38">
        <v>600</v>
      </c>
      <c r="U169" s="38">
        <v>275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16">
        <f>SUM(AB169-Z169)</f>
        <v>0</v>
      </c>
      <c r="AD169" s="31"/>
    </row>
    <row r="170" spans="1:30" ht="12" customHeight="1">
      <c r="A170" s="25">
        <v>2009</v>
      </c>
      <c r="B170" s="26" t="s">
        <v>152</v>
      </c>
      <c r="C170" s="38">
        <v>4565</v>
      </c>
      <c r="D170" s="38">
        <v>6500</v>
      </c>
      <c r="E170" s="38">
        <v>8491</v>
      </c>
      <c r="F170" s="38">
        <v>4500</v>
      </c>
      <c r="G170" s="38">
        <v>1570</v>
      </c>
      <c r="H170" s="38">
        <v>4500</v>
      </c>
      <c r="I170" s="38">
        <v>4270</v>
      </c>
      <c r="J170" s="38">
        <v>1000</v>
      </c>
      <c r="K170" s="38">
        <v>1188</v>
      </c>
      <c r="L170" s="38">
        <v>1000</v>
      </c>
      <c r="M170" s="38">
        <v>707</v>
      </c>
      <c r="N170" s="38">
        <v>1000</v>
      </c>
      <c r="O170" s="38">
        <v>669</v>
      </c>
      <c r="P170" s="38">
        <v>1000</v>
      </c>
      <c r="Q170" s="38">
        <v>468</v>
      </c>
      <c r="R170" s="38">
        <v>1000</v>
      </c>
      <c r="S170" s="38">
        <v>338</v>
      </c>
      <c r="T170" s="38">
        <v>1000</v>
      </c>
      <c r="U170" s="38">
        <v>442</v>
      </c>
      <c r="V170" s="38">
        <v>500</v>
      </c>
      <c r="W170" s="38">
        <v>160</v>
      </c>
      <c r="X170" s="38">
        <v>500</v>
      </c>
      <c r="Y170" s="38">
        <v>2918</v>
      </c>
      <c r="Z170" s="38">
        <v>500</v>
      </c>
      <c r="AA170" s="38">
        <v>500</v>
      </c>
      <c r="AB170" s="38">
        <v>500</v>
      </c>
      <c r="AC170" s="16">
        <f>SUM(AB170-Z170)</f>
        <v>0</v>
      </c>
      <c r="AD170" s="31">
        <f>SUM(AC170/Z170)</f>
        <v>0</v>
      </c>
    </row>
    <row r="171" spans="1:30" s="33" customFormat="1" ht="12" customHeight="1">
      <c r="A171" s="32">
        <v>130</v>
      </c>
      <c r="B171" s="26" t="s">
        <v>49</v>
      </c>
      <c r="C171" s="37">
        <f>SUM(C168:C170)</f>
        <v>7254</v>
      </c>
      <c r="D171" s="37">
        <f aca="true" t="shared" si="100" ref="D171:O171">SUM(D168:D170)</f>
        <v>10500</v>
      </c>
      <c r="E171" s="37">
        <f t="shared" si="100"/>
        <v>11434</v>
      </c>
      <c r="F171" s="37">
        <f t="shared" si="100"/>
        <v>8500</v>
      </c>
      <c r="G171" s="37">
        <f t="shared" si="100"/>
        <v>4778</v>
      </c>
      <c r="H171" s="37">
        <f t="shared" si="100"/>
        <v>8500</v>
      </c>
      <c r="I171" s="37">
        <f t="shared" si="100"/>
        <v>6418</v>
      </c>
      <c r="J171" s="37">
        <f t="shared" si="100"/>
        <v>4100</v>
      </c>
      <c r="K171" s="37">
        <f t="shared" si="100"/>
        <v>2513</v>
      </c>
      <c r="L171" s="37">
        <f t="shared" si="100"/>
        <v>4100</v>
      </c>
      <c r="M171" s="37">
        <f t="shared" si="100"/>
        <v>957</v>
      </c>
      <c r="N171" s="37">
        <f t="shared" si="100"/>
        <v>4100</v>
      </c>
      <c r="O171" s="37">
        <f t="shared" si="100"/>
        <v>2105</v>
      </c>
      <c r="P171" s="37">
        <f aca="true" t="shared" si="101" ref="P171:Z171">SUM(P168:P170)</f>
        <v>4100</v>
      </c>
      <c r="Q171" s="37">
        <f t="shared" si="101"/>
        <v>3950</v>
      </c>
      <c r="R171" s="37">
        <f t="shared" si="101"/>
        <v>4100</v>
      </c>
      <c r="S171" s="37">
        <f t="shared" si="101"/>
        <v>629</v>
      </c>
      <c r="T171" s="37">
        <f t="shared" si="101"/>
        <v>4100</v>
      </c>
      <c r="U171" s="37">
        <f t="shared" si="101"/>
        <v>1230</v>
      </c>
      <c r="V171" s="37">
        <f t="shared" si="101"/>
        <v>2500</v>
      </c>
      <c r="W171" s="37">
        <f t="shared" si="101"/>
        <v>160</v>
      </c>
      <c r="X171" s="37">
        <f t="shared" si="101"/>
        <v>500</v>
      </c>
      <c r="Y171" s="37">
        <f t="shared" si="101"/>
        <v>2918</v>
      </c>
      <c r="Z171" s="37">
        <f t="shared" si="101"/>
        <v>500</v>
      </c>
      <c r="AA171" s="37">
        <f>SUM(AA168:AA170)</f>
        <v>500</v>
      </c>
      <c r="AB171" s="37">
        <f>SUM(AB168:AB170)</f>
        <v>500</v>
      </c>
      <c r="AC171" s="21">
        <f>SUM(AB171-Z171)</f>
        <v>0</v>
      </c>
      <c r="AD171" s="34">
        <f>SUM(AC171/Z171)</f>
        <v>0</v>
      </c>
    </row>
    <row r="172" spans="1:30" ht="12" customHeight="1">
      <c r="A172" s="3">
        <v>135</v>
      </c>
      <c r="B172" s="30" t="s">
        <v>153</v>
      </c>
      <c r="C172" s="3" t="s">
        <v>1</v>
      </c>
      <c r="D172" s="6" t="s">
        <v>2</v>
      </c>
      <c r="E172" s="6" t="s">
        <v>1</v>
      </c>
      <c r="F172" s="6" t="s">
        <v>2</v>
      </c>
      <c r="G172" s="6" t="s">
        <v>1</v>
      </c>
      <c r="H172" s="6" t="s">
        <v>2</v>
      </c>
      <c r="I172" s="6" t="s">
        <v>1</v>
      </c>
      <c r="J172" s="6" t="s">
        <v>2</v>
      </c>
      <c r="K172" s="6" t="s">
        <v>1</v>
      </c>
      <c r="L172" s="6" t="s">
        <v>2</v>
      </c>
      <c r="M172" s="6" t="s">
        <v>1</v>
      </c>
      <c r="N172" s="6" t="s">
        <v>2</v>
      </c>
      <c r="O172" s="6" t="s">
        <v>1</v>
      </c>
      <c r="P172" s="6" t="s">
        <v>2</v>
      </c>
      <c r="Q172" s="6" t="s">
        <v>42</v>
      </c>
      <c r="R172" s="6" t="s">
        <v>2</v>
      </c>
      <c r="S172" s="6" t="s">
        <v>1</v>
      </c>
      <c r="T172" s="6" t="s">
        <v>2</v>
      </c>
      <c r="U172" s="6" t="s">
        <v>42</v>
      </c>
      <c r="V172" s="6" t="s">
        <v>2</v>
      </c>
      <c r="W172" s="6" t="s">
        <v>1</v>
      </c>
      <c r="X172" s="6" t="s">
        <v>2</v>
      </c>
      <c r="Y172" s="6" t="s">
        <v>1</v>
      </c>
      <c r="Z172" s="6" t="s">
        <v>2</v>
      </c>
      <c r="AA172" s="6" t="s">
        <v>43</v>
      </c>
      <c r="AB172" s="6" t="s">
        <v>2</v>
      </c>
      <c r="AC172" s="6" t="s">
        <v>3</v>
      </c>
      <c r="AD172" s="7" t="s">
        <v>4</v>
      </c>
    </row>
    <row r="173" spans="1:30" ht="12" customHeight="1">
      <c r="A173" s="3"/>
      <c r="B173" s="30"/>
      <c r="C173" s="3" t="s">
        <v>5</v>
      </c>
      <c r="D173" s="6" t="s">
        <v>6</v>
      </c>
      <c r="E173" s="6" t="s">
        <v>6</v>
      </c>
      <c r="F173" s="6" t="s">
        <v>7</v>
      </c>
      <c r="G173" s="6" t="s">
        <v>7</v>
      </c>
      <c r="H173" s="6" t="s">
        <v>8</v>
      </c>
      <c r="I173" s="6" t="s">
        <v>8</v>
      </c>
      <c r="J173" s="6" t="s">
        <v>9</v>
      </c>
      <c r="K173" s="6" t="s">
        <v>9</v>
      </c>
      <c r="L173" s="6" t="s">
        <v>10</v>
      </c>
      <c r="M173" s="6" t="s">
        <v>10</v>
      </c>
      <c r="N173" s="6" t="s">
        <v>44</v>
      </c>
      <c r="O173" s="6" t="s">
        <v>11</v>
      </c>
      <c r="P173" s="6" t="s">
        <v>45</v>
      </c>
      <c r="Q173" s="6" t="s">
        <v>45</v>
      </c>
      <c r="R173" s="6" t="s">
        <v>46</v>
      </c>
      <c r="S173" s="6" t="s">
        <v>13</v>
      </c>
      <c r="T173" s="6" t="s">
        <v>14</v>
      </c>
      <c r="U173" s="6" t="s">
        <v>14</v>
      </c>
      <c r="V173" s="6" t="s">
        <v>15</v>
      </c>
      <c r="W173" s="6" t="s">
        <v>15</v>
      </c>
      <c r="X173" s="6" t="s">
        <v>16</v>
      </c>
      <c r="Y173" s="6" t="s">
        <v>16</v>
      </c>
      <c r="Z173" s="6" t="s">
        <v>17</v>
      </c>
      <c r="AA173" s="6" t="s">
        <v>17</v>
      </c>
      <c r="AB173" s="6" t="s">
        <v>402</v>
      </c>
      <c r="AC173" s="6" t="s">
        <v>400</v>
      </c>
      <c r="AD173" s="7" t="s">
        <v>400</v>
      </c>
    </row>
    <row r="174" spans="1:30" ht="12" customHeight="1">
      <c r="A174" s="25">
        <v>2010</v>
      </c>
      <c r="B174" s="26" t="s">
        <v>154</v>
      </c>
      <c r="C174" s="38">
        <v>42260</v>
      </c>
      <c r="D174" s="38">
        <v>45000</v>
      </c>
      <c r="E174" s="38">
        <v>41677</v>
      </c>
      <c r="F174" s="38">
        <v>45000</v>
      </c>
      <c r="G174" s="38">
        <v>24996</v>
      </c>
      <c r="H174" s="38">
        <v>40000</v>
      </c>
      <c r="I174" s="38">
        <v>32896</v>
      </c>
      <c r="J174" s="38">
        <v>35000</v>
      </c>
      <c r="K174" s="38">
        <v>39714</v>
      </c>
      <c r="L174" s="38">
        <v>35000</v>
      </c>
      <c r="M174" s="38">
        <v>37610</v>
      </c>
      <c r="N174" s="38">
        <v>40000</v>
      </c>
      <c r="O174" s="38">
        <v>37210</v>
      </c>
      <c r="P174" s="38">
        <v>40000</v>
      </c>
      <c r="Q174" s="38">
        <v>50869</v>
      </c>
      <c r="R174" s="38">
        <v>41000</v>
      </c>
      <c r="S174" s="38">
        <v>24260</v>
      </c>
      <c r="T174" s="38">
        <v>41000</v>
      </c>
      <c r="U174" s="38">
        <v>17100</v>
      </c>
      <c r="V174" s="38">
        <v>30000</v>
      </c>
      <c r="W174" s="38">
        <v>23167</v>
      </c>
      <c r="X174" s="38">
        <v>25000</v>
      </c>
      <c r="Y174" s="38">
        <v>39713</v>
      </c>
      <c r="Z174" s="38">
        <v>25000</v>
      </c>
      <c r="AA174" s="38">
        <v>32000</v>
      </c>
      <c r="AB174" s="38">
        <v>25000</v>
      </c>
      <c r="AC174" s="16">
        <f>SUM(AB174-Z174)</f>
        <v>0</v>
      </c>
      <c r="AD174" s="31">
        <f>SUM(AC174/Z174)</f>
        <v>0</v>
      </c>
    </row>
    <row r="175" spans="1:30" ht="12" customHeight="1">
      <c r="A175" s="25">
        <v>2011</v>
      </c>
      <c r="B175" s="26" t="s">
        <v>155</v>
      </c>
      <c r="C175" s="38">
        <v>18821</v>
      </c>
      <c r="D175" s="38">
        <v>23000</v>
      </c>
      <c r="E175" s="38">
        <v>24193</v>
      </c>
      <c r="F175" s="38">
        <v>23000</v>
      </c>
      <c r="G175" s="38">
        <v>22417</v>
      </c>
      <c r="H175" s="38">
        <v>23000</v>
      </c>
      <c r="I175" s="38">
        <v>27219</v>
      </c>
      <c r="J175" s="38">
        <v>23000</v>
      </c>
      <c r="K175" s="38">
        <v>21785</v>
      </c>
      <c r="L175" s="38">
        <v>23000</v>
      </c>
      <c r="M175" s="38">
        <v>23200</v>
      </c>
      <c r="N175" s="38">
        <v>23500</v>
      </c>
      <c r="O175" s="38">
        <v>26000</v>
      </c>
      <c r="P175" s="38">
        <v>23500</v>
      </c>
      <c r="Q175" s="38">
        <v>21000</v>
      </c>
      <c r="R175" s="38">
        <v>24000</v>
      </c>
      <c r="S175" s="38">
        <v>30800</v>
      </c>
      <c r="T175" s="38">
        <v>25000</v>
      </c>
      <c r="U175" s="38">
        <v>25900</v>
      </c>
      <c r="V175" s="38">
        <v>28000</v>
      </c>
      <c r="W175" s="38">
        <v>27800</v>
      </c>
      <c r="X175" s="38">
        <v>28000</v>
      </c>
      <c r="Y175" s="38">
        <v>33800</v>
      </c>
      <c r="Z175" s="38">
        <v>29400</v>
      </c>
      <c r="AA175" s="38">
        <v>29400</v>
      </c>
      <c r="AB175" s="38">
        <v>30000</v>
      </c>
      <c r="AC175" s="16">
        <f>SUM(AB175-Z175)</f>
        <v>600</v>
      </c>
      <c r="AD175" s="31">
        <f>SUM(AC175/Z175)</f>
        <v>0.02040816326530612</v>
      </c>
    </row>
    <row r="176" spans="1:30" s="33" customFormat="1" ht="12" customHeight="1">
      <c r="A176" s="32">
        <v>135</v>
      </c>
      <c r="B176" s="26" t="s">
        <v>50</v>
      </c>
      <c r="C176" s="37">
        <f aca="true" t="shared" si="102" ref="C176:Z176">SUM(C174:C175)</f>
        <v>61081</v>
      </c>
      <c r="D176" s="37">
        <f t="shared" si="102"/>
        <v>68000</v>
      </c>
      <c r="E176" s="37">
        <f t="shared" si="102"/>
        <v>65870</v>
      </c>
      <c r="F176" s="37">
        <f t="shared" si="102"/>
        <v>68000</v>
      </c>
      <c r="G176" s="37">
        <f>SUM(G174:G175)</f>
        <v>47413</v>
      </c>
      <c r="H176" s="37">
        <f t="shared" si="102"/>
        <v>63000</v>
      </c>
      <c r="I176" s="37">
        <f t="shared" si="102"/>
        <v>60115</v>
      </c>
      <c r="J176" s="37">
        <f t="shared" si="102"/>
        <v>58000</v>
      </c>
      <c r="K176" s="37">
        <f t="shared" si="102"/>
        <v>61499</v>
      </c>
      <c r="L176" s="37">
        <f t="shared" si="102"/>
        <v>58000</v>
      </c>
      <c r="M176" s="37">
        <f t="shared" si="102"/>
        <v>60810</v>
      </c>
      <c r="N176" s="37">
        <f t="shared" si="102"/>
        <v>63500</v>
      </c>
      <c r="O176" s="37">
        <f t="shared" si="102"/>
        <v>63210</v>
      </c>
      <c r="P176" s="37">
        <f t="shared" si="102"/>
        <v>63500</v>
      </c>
      <c r="Q176" s="37">
        <f t="shared" si="102"/>
        <v>71869</v>
      </c>
      <c r="R176" s="37">
        <f t="shared" si="102"/>
        <v>65000</v>
      </c>
      <c r="S176" s="37">
        <f t="shared" si="102"/>
        <v>55060</v>
      </c>
      <c r="T176" s="37">
        <f t="shared" si="102"/>
        <v>66000</v>
      </c>
      <c r="U176" s="37">
        <f t="shared" si="102"/>
        <v>43000</v>
      </c>
      <c r="V176" s="37">
        <f t="shared" si="102"/>
        <v>58000</v>
      </c>
      <c r="W176" s="37">
        <f t="shared" si="102"/>
        <v>50967</v>
      </c>
      <c r="X176" s="37">
        <f t="shared" si="102"/>
        <v>53000</v>
      </c>
      <c r="Y176" s="37">
        <f t="shared" si="102"/>
        <v>73513</v>
      </c>
      <c r="Z176" s="37">
        <f t="shared" si="102"/>
        <v>54400</v>
      </c>
      <c r="AA176" s="37">
        <f>SUM(AA174:AA175)</f>
        <v>61400</v>
      </c>
      <c r="AB176" s="37">
        <f>SUM(AB174:AB175)</f>
        <v>55000</v>
      </c>
      <c r="AC176" s="21">
        <f>SUM(AB176-Z176)</f>
        <v>600</v>
      </c>
      <c r="AD176" s="34">
        <f>SUM(AC176/Z176)</f>
        <v>0.011029411764705883</v>
      </c>
    </row>
    <row r="177" spans="1:30" ht="12" customHeight="1">
      <c r="A177" s="32"/>
      <c r="C177" s="37"/>
      <c r="AC177" s="28">
        <f>SUM(Z177-X177)</f>
        <v>0</v>
      </c>
      <c r="AD177" s="31"/>
    </row>
    <row r="178" spans="1:30" ht="12" customHeight="1">
      <c r="A178" s="3">
        <v>140</v>
      </c>
      <c r="B178" s="30" t="s">
        <v>51</v>
      </c>
      <c r="C178" s="3" t="s">
        <v>1</v>
      </c>
      <c r="D178" s="6" t="s">
        <v>2</v>
      </c>
      <c r="E178" s="6" t="s">
        <v>1</v>
      </c>
      <c r="F178" s="6" t="s">
        <v>2</v>
      </c>
      <c r="G178" s="6" t="s">
        <v>1</v>
      </c>
      <c r="H178" s="6" t="s">
        <v>2</v>
      </c>
      <c r="I178" s="6" t="s">
        <v>1</v>
      </c>
      <c r="J178" s="6" t="s">
        <v>2</v>
      </c>
      <c r="K178" s="6" t="s">
        <v>1</v>
      </c>
      <c r="L178" s="6" t="s">
        <v>2</v>
      </c>
      <c r="M178" s="6" t="s">
        <v>1</v>
      </c>
      <c r="N178" s="6" t="s">
        <v>2</v>
      </c>
      <c r="O178" s="6" t="s">
        <v>1</v>
      </c>
      <c r="P178" s="6" t="s">
        <v>2</v>
      </c>
      <c r="Q178" s="6" t="s">
        <v>42</v>
      </c>
      <c r="R178" s="6" t="s">
        <v>2</v>
      </c>
      <c r="S178" s="6" t="s">
        <v>1</v>
      </c>
      <c r="T178" s="6" t="s">
        <v>2</v>
      </c>
      <c r="U178" s="6" t="s">
        <v>42</v>
      </c>
      <c r="V178" s="6" t="s">
        <v>2</v>
      </c>
      <c r="W178" s="6" t="s">
        <v>1</v>
      </c>
      <c r="X178" s="6" t="s">
        <v>2</v>
      </c>
      <c r="Y178" s="6" t="s">
        <v>1</v>
      </c>
      <c r="Z178" s="6" t="s">
        <v>2</v>
      </c>
      <c r="AA178" s="6" t="s">
        <v>43</v>
      </c>
      <c r="AB178" s="6" t="s">
        <v>2</v>
      </c>
      <c r="AC178" s="6" t="s">
        <v>3</v>
      </c>
      <c r="AD178" s="7" t="s">
        <v>4</v>
      </c>
    </row>
    <row r="179" spans="1:30" ht="12" customHeight="1">
      <c r="A179" s="3"/>
      <c r="B179" s="30"/>
      <c r="C179" s="3" t="s">
        <v>5</v>
      </c>
      <c r="D179" s="6" t="s">
        <v>6</v>
      </c>
      <c r="E179" s="6" t="s">
        <v>6</v>
      </c>
      <c r="F179" s="6" t="s">
        <v>7</v>
      </c>
      <c r="G179" s="6" t="s">
        <v>7</v>
      </c>
      <c r="H179" s="6" t="s">
        <v>8</v>
      </c>
      <c r="I179" s="6" t="s">
        <v>8</v>
      </c>
      <c r="J179" s="6" t="s">
        <v>9</v>
      </c>
      <c r="K179" s="6" t="s">
        <v>9</v>
      </c>
      <c r="L179" s="6" t="s">
        <v>10</v>
      </c>
      <c r="M179" s="6" t="s">
        <v>10</v>
      </c>
      <c r="N179" s="6" t="s">
        <v>44</v>
      </c>
      <c r="O179" s="6" t="s">
        <v>11</v>
      </c>
      <c r="P179" s="6" t="s">
        <v>45</v>
      </c>
      <c r="Q179" s="6" t="s">
        <v>45</v>
      </c>
      <c r="R179" s="6" t="s">
        <v>46</v>
      </c>
      <c r="S179" s="6" t="s">
        <v>13</v>
      </c>
      <c r="T179" s="6" t="s">
        <v>14</v>
      </c>
      <c r="U179" s="6" t="s">
        <v>14</v>
      </c>
      <c r="V179" s="6" t="s">
        <v>15</v>
      </c>
      <c r="W179" s="6" t="s">
        <v>15</v>
      </c>
      <c r="X179" s="6" t="s">
        <v>16</v>
      </c>
      <c r="Y179" s="6" t="s">
        <v>16</v>
      </c>
      <c r="Z179" s="6" t="s">
        <v>17</v>
      </c>
      <c r="AA179" s="6" t="s">
        <v>17</v>
      </c>
      <c r="AB179" s="6" t="s">
        <v>402</v>
      </c>
      <c r="AC179" s="6" t="s">
        <v>400</v>
      </c>
      <c r="AD179" s="7" t="s">
        <v>400</v>
      </c>
    </row>
    <row r="180" spans="1:30" s="33" customFormat="1" ht="12" customHeight="1">
      <c r="A180" s="25">
        <v>1002</v>
      </c>
      <c r="B180" s="26" t="s">
        <v>93</v>
      </c>
      <c r="C180" s="38">
        <v>4561</v>
      </c>
      <c r="D180" s="38">
        <v>4405</v>
      </c>
      <c r="E180" s="38">
        <v>3089</v>
      </c>
      <c r="F180" s="38">
        <v>5365</v>
      </c>
      <c r="G180" s="38">
        <v>3417</v>
      </c>
      <c r="H180" s="38">
        <v>4285</v>
      </c>
      <c r="I180" s="38">
        <v>4368</v>
      </c>
      <c r="J180" s="38">
        <v>6020</v>
      </c>
      <c r="K180" s="38">
        <v>4120</v>
      </c>
      <c r="L180" s="38">
        <v>3828</v>
      </c>
      <c r="M180" s="38">
        <v>4065</v>
      </c>
      <c r="N180" s="38">
        <v>5971</v>
      </c>
      <c r="O180" s="38">
        <v>4258</v>
      </c>
      <c r="P180" s="38">
        <v>6579</v>
      </c>
      <c r="Q180" s="38">
        <v>4830</v>
      </c>
      <c r="R180" s="38">
        <v>5766</v>
      </c>
      <c r="S180" s="38">
        <v>4986</v>
      </c>
      <c r="T180" s="28">
        <v>8765</v>
      </c>
      <c r="U180" s="28">
        <v>16722</v>
      </c>
      <c r="V180" s="28">
        <v>22435</v>
      </c>
      <c r="W180" s="28">
        <v>8210</v>
      </c>
      <c r="X180" s="28">
        <v>14550</v>
      </c>
      <c r="Y180" s="28">
        <v>8144</v>
      </c>
      <c r="Z180" s="28">
        <v>19445</v>
      </c>
      <c r="AA180" s="28">
        <v>19445</v>
      </c>
      <c r="AB180" s="28">
        <v>26830</v>
      </c>
      <c r="AC180" s="16">
        <f aca="true" t="shared" si="103" ref="AC180:AC188">SUM(AB180-Z180)</f>
        <v>7385</v>
      </c>
      <c r="AD180" s="31">
        <f aca="true" t="shared" si="104" ref="AD180:AD188">SUM(AC180/Z180)</f>
        <v>0.37978914888146054</v>
      </c>
    </row>
    <row r="181" spans="1:30" ht="12" customHeight="1">
      <c r="A181" s="25">
        <v>1020</v>
      </c>
      <c r="B181" s="26" t="s">
        <v>95</v>
      </c>
      <c r="C181" s="38">
        <v>348</v>
      </c>
      <c r="D181" s="38">
        <v>290</v>
      </c>
      <c r="E181" s="38">
        <v>236</v>
      </c>
      <c r="F181" s="38">
        <v>386</v>
      </c>
      <c r="G181" s="38">
        <v>249</v>
      </c>
      <c r="H181" s="38">
        <v>280</v>
      </c>
      <c r="I181" s="38">
        <v>397</v>
      </c>
      <c r="J181" s="38">
        <v>412</v>
      </c>
      <c r="K181" s="38">
        <v>311</v>
      </c>
      <c r="L181" s="38">
        <v>293</v>
      </c>
      <c r="M181" s="38">
        <v>355</v>
      </c>
      <c r="N181" s="38">
        <v>457</v>
      </c>
      <c r="O181" s="38">
        <v>180</v>
      </c>
      <c r="P181" s="38">
        <v>503</v>
      </c>
      <c r="Q181" s="38">
        <v>342</v>
      </c>
      <c r="R181" s="38">
        <v>441</v>
      </c>
      <c r="S181" s="38">
        <v>370</v>
      </c>
      <c r="T181" s="28">
        <v>670.56</v>
      </c>
      <c r="U181" s="28">
        <v>803</v>
      </c>
      <c r="V181" s="28">
        <v>1717</v>
      </c>
      <c r="W181" s="28">
        <v>589</v>
      </c>
      <c r="X181" s="28">
        <v>1113</v>
      </c>
      <c r="Y181" s="28">
        <v>449</v>
      </c>
      <c r="Z181" s="28">
        <v>1488</v>
      </c>
      <c r="AA181" s="28">
        <v>1488</v>
      </c>
      <c r="AB181" s="28">
        <v>2052</v>
      </c>
      <c r="AC181" s="16">
        <f t="shared" si="103"/>
        <v>564</v>
      </c>
      <c r="AD181" s="31">
        <f t="shared" si="104"/>
        <v>0.3790322580645161</v>
      </c>
    </row>
    <row r="182" spans="1:30" s="33" customFormat="1" ht="12" customHeight="1">
      <c r="A182" s="32"/>
      <c r="B182" s="26" t="s">
        <v>133</v>
      </c>
      <c r="C182" s="37">
        <f aca="true" t="shared" si="105" ref="C182:H182">SUM(C180:C181)</f>
        <v>4909</v>
      </c>
      <c r="D182" s="37">
        <f t="shared" si="105"/>
        <v>4695</v>
      </c>
      <c r="E182" s="37">
        <f t="shared" si="105"/>
        <v>3325</v>
      </c>
      <c r="F182" s="37">
        <f t="shared" si="105"/>
        <v>5751</v>
      </c>
      <c r="G182" s="37">
        <f>SUM(G180:G181)</f>
        <v>3666</v>
      </c>
      <c r="H182" s="37">
        <f t="shared" si="105"/>
        <v>4565</v>
      </c>
      <c r="I182" s="37">
        <f>SUM(I180:I181)</f>
        <v>4765</v>
      </c>
      <c r="J182" s="37">
        <v>6432</v>
      </c>
      <c r="K182" s="37">
        <f aca="true" t="shared" si="106" ref="K182:Q182">SUM(K180:K181)</f>
        <v>4431</v>
      </c>
      <c r="L182" s="37">
        <f t="shared" si="106"/>
        <v>4121</v>
      </c>
      <c r="M182" s="37">
        <f t="shared" si="106"/>
        <v>4420</v>
      </c>
      <c r="N182" s="37">
        <f t="shared" si="106"/>
        <v>6428</v>
      </c>
      <c r="O182" s="37">
        <f t="shared" si="106"/>
        <v>4438</v>
      </c>
      <c r="P182" s="37">
        <f t="shared" si="106"/>
        <v>7082</v>
      </c>
      <c r="Q182" s="37">
        <f t="shared" si="106"/>
        <v>5172</v>
      </c>
      <c r="R182" s="37">
        <f>SUM(R180:R181)</f>
        <v>6207</v>
      </c>
      <c r="S182" s="37">
        <f>SUM(S180:S181)</f>
        <v>5356</v>
      </c>
      <c r="T182" s="4">
        <v>9435.56</v>
      </c>
      <c r="U182" s="4">
        <f aca="true" t="shared" si="107" ref="U182:Z182">SUM(U180:U181)</f>
        <v>17525</v>
      </c>
      <c r="V182" s="4">
        <f t="shared" si="107"/>
        <v>24152</v>
      </c>
      <c r="W182" s="4">
        <f t="shared" si="107"/>
        <v>8799</v>
      </c>
      <c r="X182" s="4">
        <f t="shared" si="107"/>
        <v>15663</v>
      </c>
      <c r="Y182" s="4">
        <f t="shared" si="107"/>
        <v>8593</v>
      </c>
      <c r="Z182" s="4">
        <f t="shared" si="107"/>
        <v>20933</v>
      </c>
      <c r="AA182" s="4">
        <f>SUM(AA180:AA181)</f>
        <v>20933</v>
      </c>
      <c r="AB182" s="4">
        <f>SUM(AB180:AB181)</f>
        <v>28882</v>
      </c>
      <c r="AC182" s="21">
        <f t="shared" si="103"/>
        <v>7949</v>
      </c>
      <c r="AD182" s="34">
        <f t="shared" si="104"/>
        <v>0.3797353461042373</v>
      </c>
    </row>
    <row r="183" spans="1:30" ht="12" customHeight="1">
      <c r="A183" s="25">
        <v>2004</v>
      </c>
      <c r="B183" s="26" t="s">
        <v>100</v>
      </c>
      <c r="C183" s="38">
        <v>716</v>
      </c>
      <c r="D183" s="38">
        <v>820</v>
      </c>
      <c r="E183" s="38">
        <v>884</v>
      </c>
      <c r="F183" s="38">
        <v>1200</v>
      </c>
      <c r="G183" s="38">
        <v>880</v>
      </c>
      <c r="H183" s="38">
        <v>870</v>
      </c>
      <c r="I183" s="38">
        <v>947</v>
      </c>
      <c r="J183" s="38">
        <v>990</v>
      </c>
      <c r="K183" s="38">
        <v>4697</v>
      </c>
      <c r="L183" s="38">
        <v>2271</v>
      </c>
      <c r="M183" s="38">
        <v>2967</v>
      </c>
      <c r="N183" s="38">
        <v>3700</v>
      </c>
      <c r="O183" s="38">
        <v>2393</v>
      </c>
      <c r="P183" s="38">
        <v>4700</v>
      </c>
      <c r="Q183" s="38">
        <v>3345</v>
      </c>
      <c r="R183" s="38">
        <v>3875</v>
      </c>
      <c r="S183" s="38">
        <v>4496</v>
      </c>
      <c r="T183" s="28">
        <v>6200</v>
      </c>
      <c r="U183" s="28">
        <v>6435</v>
      </c>
      <c r="V183" s="28">
        <v>2600</v>
      </c>
      <c r="W183" s="28">
        <v>3365</v>
      </c>
      <c r="X183" s="28">
        <v>3140</v>
      </c>
      <c r="Y183" s="28">
        <v>2185</v>
      </c>
      <c r="Z183" s="28">
        <v>3960</v>
      </c>
      <c r="AA183" s="28">
        <v>3960</v>
      </c>
      <c r="AB183" s="28">
        <v>5900</v>
      </c>
      <c r="AC183" s="16">
        <f t="shared" si="103"/>
        <v>1940</v>
      </c>
      <c r="AD183" s="31">
        <f t="shared" si="104"/>
        <v>0.4898989898989899</v>
      </c>
    </row>
    <row r="184" spans="1:30" ht="12" customHeight="1">
      <c r="A184" s="25">
        <v>2010</v>
      </c>
      <c r="B184" s="26" t="s">
        <v>106</v>
      </c>
      <c r="C184" s="38">
        <v>0</v>
      </c>
      <c r="D184" s="38">
        <v>1300</v>
      </c>
      <c r="E184" s="38">
        <v>956</v>
      </c>
      <c r="F184" s="38">
        <v>1670</v>
      </c>
      <c r="G184" s="38">
        <v>860</v>
      </c>
      <c r="H184" s="38">
        <v>1060</v>
      </c>
      <c r="I184" s="38">
        <v>1007</v>
      </c>
      <c r="J184" s="38">
        <v>2130</v>
      </c>
      <c r="K184" s="38">
        <v>521</v>
      </c>
      <c r="L184" s="38">
        <v>1150</v>
      </c>
      <c r="M184" s="38">
        <v>537.33</v>
      </c>
      <c r="N184" s="38">
        <v>850</v>
      </c>
      <c r="O184" s="38">
        <v>1577</v>
      </c>
      <c r="P184" s="38">
        <v>900</v>
      </c>
      <c r="Q184" s="38">
        <v>465</v>
      </c>
      <c r="R184" s="38">
        <v>1950</v>
      </c>
      <c r="S184" s="38">
        <v>385</v>
      </c>
      <c r="T184" s="28">
        <v>1400</v>
      </c>
      <c r="U184" s="28">
        <v>2122</v>
      </c>
      <c r="V184" s="28">
        <v>5850</v>
      </c>
      <c r="W184" s="28">
        <v>5130</v>
      </c>
      <c r="X184" s="28">
        <v>4900</v>
      </c>
      <c r="Y184" s="28">
        <v>2608</v>
      </c>
      <c r="Z184" s="28">
        <v>4850</v>
      </c>
      <c r="AA184" s="28">
        <v>4850</v>
      </c>
      <c r="AB184" s="28">
        <v>5350</v>
      </c>
      <c r="AC184" s="16">
        <f t="shared" si="103"/>
        <v>500</v>
      </c>
      <c r="AD184" s="31">
        <f t="shared" si="104"/>
        <v>0.10309278350515463</v>
      </c>
    </row>
    <row r="185" spans="1:30" ht="12" customHeight="1">
      <c r="A185" s="25">
        <v>3001</v>
      </c>
      <c r="B185" s="26" t="s">
        <v>120</v>
      </c>
      <c r="C185" s="38">
        <v>269</v>
      </c>
      <c r="D185" s="38">
        <v>450</v>
      </c>
      <c r="E185" s="38">
        <v>69</v>
      </c>
      <c r="F185" s="38">
        <v>450</v>
      </c>
      <c r="G185" s="38">
        <v>380</v>
      </c>
      <c r="H185" s="38">
        <v>450</v>
      </c>
      <c r="I185" s="38">
        <v>195</v>
      </c>
      <c r="J185" s="38">
        <v>450</v>
      </c>
      <c r="K185" s="38">
        <v>350</v>
      </c>
      <c r="L185" s="38">
        <v>1430</v>
      </c>
      <c r="M185" s="38">
        <v>316</v>
      </c>
      <c r="N185" s="38">
        <v>350</v>
      </c>
      <c r="O185" s="38">
        <v>356</v>
      </c>
      <c r="P185" s="38">
        <v>350</v>
      </c>
      <c r="Q185" s="38">
        <v>349</v>
      </c>
      <c r="R185" s="38">
        <v>350</v>
      </c>
      <c r="S185" s="38">
        <v>427</v>
      </c>
      <c r="T185" s="28">
        <v>400</v>
      </c>
      <c r="U185" s="28">
        <v>940</v>
      </c>
      <c r="V185" s="28">
        <v>400</v>
      </c>
      <c r="W185" s="28">
        <v>295</v>
      </c>
      <c r="X185" s="28">
        <v>400</v>
      </c>
      <c r="Y185" s="28">
        <v>230</v>
      </c>
      <c r="Z185" s="28">
        <v>400</v>
      </c>
      <c r="AA185" s="28">
        <v>400</v>
      </c>
      <c r="AB185" s="28">
        <v>600</v>
      </c>
      <c r="AC185" s="16">
        <f t="shared" si="103"/>
        <v>200</v>
      </c>
      <c r="AD185" s="31">
        <f t="shared" si="104"/>
        <v>0.5</v>
      </c>
    </row>
    <row r="186" spans="1:30" ht="12" customHeight="1">
      <c r="A186" s="25">
        <v>4001</v>
      </c>
      <c r="B186" s="26" t="s">
        <v>126</v>
      </c>
      <c r="C186" s="38">
        <v>2719</v>
      </c>
      <c r="D186" s="38">
        <v>2300</v>
      </c>
      <c r="E186" s="38">
        <v>1132</v>
      </c>
      <c r="F186" s="38">
        <v>860</v>
      </c>
      <c r="G186" s="38">
        <v>770</v>
      </c>
      <c r="H186" s="38">
        <v>0</v>
      </c>
      <c r="I186" s="38"/>
      <c r="J186" s="38"/>
      <c r="K186" s="38"/>
      <c r="L186" s="38">
        <v>0</v>
      </c>
      <c r="M186" s="38"/>
      <c r="N186" s="38"/>
      <c r="O186" s="38"/>
      <c r="P186" s="38"/>
      <c r="Q186" s="38"/>
      <c r="R186" s="38"/>
      <c r="S186" s="38"/>
      <c r="T186" s="28"/>
      <c r="U186" s="28"/>
      <c r="V186" s="28"/>
      <c r="W186" s="28"/>
      <c r="X186" s="28"/>
      <c r="Y186" s="28"/>
      <c r="Z186" s="28"/>
      <c r="AA186" s="28"/>
      <c r="AB186" s="28"/>
      <c r="AC186" s="16">
        <f t="shared" si="103"/>
        <v>0</v>
      </c>
      <c r="AD186" s="31" t="e">
        <f t="shared" si="104"/>
        <v>#DIV/0!</v>
      </c>
    </row>
    <row r="187" spans="1:30" s="33" customFormat="1" ht="12" customHeight="1">
      <c r="A187" s="32"/>
      <c r="B187" s="26" t="s">
        <v>141</v>
      </c>
      <c r="C187" s="37">
        <f aca="true" t="shared" si="108" ref="C187:H187">SUM(C183:C186)</f>
        <v>3704</v>
      </c>
      <c r="D187" s="37">
        <f t="shared" si="108"/>
        <v>4870</v>
      </c>
      <c r="E187" s="37">
        <f t="shared" si="108"/>
        <v>3041</v>
      </c>
      <c r="F187" s="37">
        <f t="shared" si="108"/>
        <v>4180</v>
      </c>
      <c r="G187" s="37">
        <f>SUM(G183:G186)</f>
        <v>2890</v>
      </c>
      <c r="H187" s="37">
        <f t="shared" si="108"/>
        <v>2380</v>
      </c>
      <c r="I187" s="37">
        <f aca="true" t="shared" si="109" ref="I187:Q187">SUM(I183:I186)</f>
        <v>2149</v>
      </c>
      <c r="J187" s="37">
        <f t="shared" si="109"/>
        <v>3570</v>
      </c>
      <c r="K187" s="37">
        <f t="shared" si="109"/>
        <v>5568</v>
      </c>
      <c r="L187" s="37">
        <f t="shared" si="109"/>
        <v>4851</v>
      </c>
      <c r="M187" s="37">
        <f t="shared" si="109"/>
        <v>3820.33</v>
      </c>
      <c r="N187" s="37">
        <f t="shared" si="109"/>
        <v>4900</v>
      </c>
      <c r="O187" s="37">
        <f t="shared" si="109"/>
        <v>4326</v>
      </c>
      <c r="P187" s="37">
        <f t="shared" si="109"/>
        <v>5950</v>
      </c>
      <c r="Q187" s="37">
        <f t="shared" si="109"/>
        <v>4159</v>
      </c>
      <c r="R187" s="37">
        <f>SUM(R183:R186)</f>
        <v>6175</v>
      </c>
      <c r="S187" s="37">
        <f>SUM(S183:S186)</f>
        <v>5308</v>
      </c>
      <c r="T187" s="4">
        <v>8000</v>
      </c>
      <c r="U187" s="4">
        <f aca="true" t="shared" si="110" ref="U187:Z187">SUM(U183:U186)</f>
        <v>9497</v>
      </c>
      <c r="V187" s="4">
        <f t="shared" si="110"/>
        <v>8850</v>
      </c>
      <c r="W187" s="4">
        <f t="shared" si="110"/>
        <v>8790</v>
      </c>
      <c r="X187" s="4">
        <f t="shared" si="110"/>
        <v>8440</v>
      </c>
      <c r="Y187" s="4">
        <f t="shared" si="110"/>
        <v>5023</v>
      </c>
      <c r="Z187" s="4">
        <f t="shared" si="110"/>
        <v>9210</v>
      </c>
      <c r="AA187" s="4">
        <f>SUM(AA183:AA186)</f>
        <v>9210</v>
      </c>
      <c r="AB187" s="4">
        <f>SUM(AB183:AB186)</f>
        <v>11850</v>
      </c>
      <c r="AC187" s="21">
        <f t="shared" si="103"/>
        <v>2640</v>
      </c>
      <c r="AD187" s="34">
        <f t="shared" si="104"/>
        <v>0.28664495114006516</v>
      </c>
    </row>
    <row r="188" spans="1:30" s="33" customFormat="1" ht="12" customHeight="1">
      <c r="A188" s="32">
        <v>140</v>
      </c>
      <c r="B188" s="26" t="s">
        <v>51</v>
      </c>
      <c r="C188" s="37">
        <f aca="true" t="shared" si="111" ref="C188:M188">SUM(C182+C187)</f>
        <v>8613</v>
      </c>
      <c r="D188" s="37">
        <f t="shared" si="111"/>
        <v>9565</v>
      </c>
      <c r="E188" s="37">
        <f t="shared" si="111"/>
        <v>6366</v>
      </c>
      <c r="F188" s="37">
        <f t="shared" si="111"/>
        <v>9931</v>
      </c>
      <c r="G188" s="37">
        <f t="shared" si="111"/>
        <v>6556</v>
      </c>
      <c r="H188" s="37">
        <f t="shared" si="111"/>
        <v>6945</v>
      </c>
      <c r="I188" s="37">
        <f t="shared" si="111"/>
        <v>6914</v>
      </c>
      <c r="J188" s="37">
        <f t="shared" si="111"/>
        <v>10002</v>
      </c>
      <c r="K188" s="37">
        <f t="shared" si="111"/>
        <v>9999</v>
      </c>
      <c r="L188" s="37">
        <f t="shared" si="111"/>
        <v>8972</v>
      </c>
      <c r="M188" s="37">
        <f t="shared" si="111"/>
        <v>8240.33</v>
      </c>
      <c r="N188" s="37">
        <v>11328</v>
      </c>
      <c r="O188" s="4">
        <f aca="true" t="shared" si="112" ref="O188:X188">SUM((O187+O182))</f>
        <v>8764</v>
      </c>
      <c r="P188" s="4">
        <f t="shared" si="112"/>
        <v>13032</v>
      </c>
      <c r="Q188" s="4">
        <f t="shared" si="112"/>
        <v>9331</v>
      </c>
      <c r="R188" s="4">
        <f t="shared" si="112"/>
        <v>12382</v>
      </c>
      <c r="S188" s="4">
        <f t="shared" si="112"/>
        <v>10664</v>
      </c>
      <c r="T188" s="4">
        <f t="shared" si="112"/>
        <v>17435.559999999998</v>
      </c>
      <c r="U188" s="4">
        <f t="shared" si="112"/>
        <v>27022</v>
      </c>
      <c r="V188" s="4">
        <f t="shared" si="112"/>
        <v>33002</v>
      </c>
      <c r="W188" s="4">
        <f t="shared" si="112"/>
        <v>17589</v>
      </c>
      <c r="X188" s="4">
        <f t="shared" si="112"/>
        <v>24103</v>
      </c>
      <c r="Y188" s="4">
        <f>SUM((Y187+Y182))</f>
        <v>13616</v>
      </c>
      <c r="Z188" s="4">
        <f>SUM((Z187+Z182))</f>
        <v>30143</v>
      </c>
      <c r="AA188" s="4">
        <f>SUM((AA187+AA182))</f>
        <v>30143</v>
      </c>
      <c r="AB188" s="4">
        <f>SUM((AB187+AB182))</f>
        <v>40732</v>
      </c>
      <c r="AC188" s="21">
        <f t="shared" si="103"/>
        <v>10589</v>
      </c>
      <c r="AD188" s="34">
        <f t="shared" si="104"/>
        <v>0.3512921739707395</v>
      </c>
    </row>
    <row r="189" spans="1:30" ht="12" customHeight="1">
      <c r="A189" s="3"/>
      <c r="B189" s="30"/>
      <c r="C189" s="3" t="s">
        <v>1</v>
      </c>
      <c r="D189" s="6" t="s">
        <v>2</v>
      </c>
      <c r="E189" s="6" t="s">
        <v>1</v>
      </c>
      <c r="F189" s="6" t="s">
        <v>2</v>
      </c>
      <c r="G189" s="6" t="s">
        <v>1</v>
      </c>
      <c r="H189" s="6" t="s">
        <v>2</v>
      </c>
      <c r="I189" s="6" t="s">
        <v>1</v>
      </c>
      <c r="J189" s="6" t="s">
        <v>2</v>
      </c>
      <c r="K189" s="6" t="s">
        <v>1</v>
      </c>
      <c r="L189" s="6" t="s">
        <v>2</v>
      </c>
      <c r="M189" s="6" t="s">
        <v>1</v>
      </c>
      <c r="N189" s="6" t="s">
        <v>2</v>
      </c>
      <c r="O189" s="6" t="s">
        <v>1</v>
      </c>
      <c r="P189" s="6" t="s">
        <v>2</v>
      </c>
      <c r="Q189" s="6" t="s">
        <v>42</v>
      </c>
      <c r="R189" s="6" t="s">
        <v>2</v>
      </c>
      <c r="S189" s="6" t="s">
        <v>1</v>
      </c>
      <c r="T189" s="6" t="s">
        <v>2</v>
      </c>
      <c r="U189" s="6" t="s">
        <v>42</v>
      </c>
      <c r="V189" s="6" t="s">
        <v>2</v>
      </c>
      <c r="W189" s="6" t="s">
        <v>1</v>
      </c>
      <c r="X189" s="6" t="s">
        <v>2</v>
      </c>
      <c r="Y189" s="6" t="s">
        <v>1</v>
      </c>
      <c r="Z189" s="6" t="s">
        <v>2</v>
      </c>
      <c r="AA189" s="6" t="s">
        <v>43</v>
      </c>
      <c r="AB189" s="6" t="s">
        <v>2</v>
      </c>
      <c r="AC189" s="6" t="s">
        <v>3</v>
      </c>
      <c r="AD189" s="7" t="s">
        <v>4</v>
      </c>
    </row>
    <row r="190" spans="1:30" ht="12" customHeight="1">
      <c r="A190" s="3">
        <v>150</v>
      </c>
      <c r="B190" s="30" t="s">
        <v>52</v>
      </c>
      <c r="C190" s="3" t="s">
        <v>5</v>
      </c>
      <c r="D190" s="6" t="s">
        <v>6</v>
      </c>
      <c r="E190" s="6" t="s">
        <v>6</v>
      </c>
      <c r="F190" s="6" t="s">
        <v>7</v>
      </c>
      <c r="G190" s="6" t="s">
        <v>7</v>
      </c>
      <c r="H190" s="6" t="s">
        <v>8</v>
      </c>
      <c r="I190" s="6" t="s">
        <v>8</v>
      </c>
      <c r="J190" s="6" t="s">
        <v>9</v>
      </c>
      <c r="K190" s="6" t="s">
        <v>9</v>
      </c>
      <c r="L190" s="6" t="s">
        <v>10</v>
      </c>
      <c r="M190" s="6" t="s">
        <v>10</v>
      </c>
      <c r="N190" s="6" t="s">
        <v>44</v>
      </c>
      <c r="O190" s="6" t="s">
        <v>11</v>
      </c>
      <c r="P190" s="6" t="s">
        <v>45</v>
      </c>
      <c r="Q190" s="6" t="s">
        <v>45</v>
      </c>
      <c r="R190" s="6" t="s">
        <v>46</v>
      </c>
      <c r="S190" s="6" t="s">
        <v>13</v>
      </c>
      <c r="T190" s="6" t="s">
        <v>14</v>
      </c>
      <c r="U190" s="6" t="s">
        <v>14</v>
      </c>
      <c r="V190" s="6" t="s">
        <v>15</v>
      </c>
      <c r="W190" s="6" t="s">
        <v>15</v>
      </c>
      <c r="X190" s="6" t="s">
        <v>16</v>
      </c>
      <c r="Y190" s="6" t="s">
        <v>16</v>
      </c>
      <c r="Z190" s="6" t="s">
        <v>17</v>
      </c>
      <c r="AA190" s="6" t="s">
        <v>17</v>
      </c>
      <c r="AB190" s="6" t="s">
        <v>402</v>
      </c>
      <c r="AC190" s="6" t="s">
        <v>400</v>
      </c>
      <c r="AD190" s="7" t="s">
        <v>400</v>
      </c>
    </row>
    <row r="191" spans="1:30" ht="12" customHeight="1">
      <c r="A191" s="25">
        <v>1002</v>
      </c>
      <c r="B191" s="26" t="s">
        <v>93</v>
      </c>
      <c r="C191" s="38">
        <v>1326</v>
      </c>
      <c r="D191" s="38">
        <v>1750</v>
      </c>
      <c r="E191" s="38">
        <v>3740</v>
      </c>
      <c r="F191" s="38">
        <v>2400</v>
      </c>
      <c r="G191" s="38">
        <v>1694</v>
      </c>
      <c r="H191" s="38">
        <v>2400</v>
      </c>
      <c r="I191" s="38">
        <v>1992</v>
      </c>
      <c r="J191" s="38">
        <v>2400</v>
      </c>
      <c r="K191" s="38">
        <v>706</v>
      </c>
      <c r="L191" s="38">
        <v>2400</v>
      </c>
      <c r="M191" s="38">
        <v>91</v>
      </c>
      <c r="N191" s="38">
        <v>2622</v>
      </c>
      <c r="O191" s="38">
        <v>0</v>
      </c>
      <c r="P191" s="38">
        <v>2622</v>
      </c>
      <c r="Q191" s="38">
        <v>0</v>
      </c>
      <c r="R191" s="38">
        <v>2622</v>
      </c>
      <c r="S191" s="38">
        <v>1196</v>
      </c>
      <c r="T191" s="38">
        <v>2622</v>
      </c>
      <c r="U191" s="38">
        <v>1397</v>
      </c>
      <c r="V191" s="38">
        <v>2000</v>
      </c>
      <c r="W191" s="38">
        <v>1394</v>
      </c>
      <c r="X191" s="38">
        <v>1700</v>
      </c>
      <c r="Y191" s="38">
        <v>1150</v>
      </c>
      <c r="Z191" s="38">
        <v>1700</v>
      </c>
      <c r="AA191" s="38">
        <v>1700</v>
      </c>
      <c r="AB191" s="38">
        <v>1500</v>
      </c>
      <c r="AC191" s="16">
        <f aca="true" t="shared" si="113" ref="AC191:AC202">SUM(AB191-Z191)</f>
        <v>-200</v>
      </c>
      <c r="AD191" s="31">
        <f aca="true" t="shared" si="114" ref="AD191:AD202">SUM(AC191/Z191)</f>
        <v>-0.11764705882352941</v>
      </c>
    </row>
    <row r="192" spans="1:30" ht="12" customHeight="1">
      <c r="A192" s="25">
        <v>1020</v>
      </c>
      <c r="B192" s="26" t="s">
        <v>95</v>
      </c>
      <c r="C192" s="38">
        <v>22</v>
      </c>
      <c r="D192" s="38">
        <v>135</v>
      </c>
      <c r="E192" s="38">
        <v>0</v>
      </c>
      <c r="F192" s="38">
        <v>183</v>
      </c>
      <c r="G192" s="38">
        <v>0</v>
      </c>
      <c r="H192" s="38">
        <v>183</v>
      </c>
      <c r="I192" s="38">
        <v>45</v>
      </c>
      <c r="J192" s="38">
        <v>183</v>
      </c>
      <c r="K192" s="38">
        <v>28</v>
      </c>
      <c r="L192" s="38">
        <v>183</v>
      </c>
      <c r="M192" s="38">
        <v>0</v>
      </c>
      <c r="N192" s="38">
        <v>183</v>
      </c>
      <c r="O192" s="38">
        <v>0</v>
      </c>
      <c r="P192" s="38">
        <v>183</v>
      </c>
      <c r="Q192" s="38">
        <v>0</v>
      </c>
      <c r="R192" s="38">
        <v>183</v>
      </c>
      <c r="S192" s="38">
        <v>37</v>
      </c>
      <c r="T192" s="38">
        <v>183</v>
      </c>
      <c r="U192" s="38">
        <v>107</v>
      </c>
      <c r="V192" s="38">
        <v>153</v>
      </c>
      <c r="W192" s="38">
        <v>106</v>
      </c>
      <c r="X192" s="38">
        <v>130</v>
      </c>
      <c r="Y192" s="38">
        <v>124</v>
      </c>
      <c r="Z192" s="38">
        <v>130</v>
      </c>
      <c r="AA192" s="38">
        <v>130</v>
      </c>
      <c r="AB192" s="38">
        <v>115</v>
      </c>
      <c r="AC192" s="16">
        <f t="shared" si="113"/>
        <v>-15</v>
      </c>
      <c r="AD192" s="31">
        <f t="shared" si="114"/>
        <v>-0.11538461538461539</v>
      </c>
    </row>
    <row r="193" spans="1:30" s="33" customFormat="1" ht="12" customHeight="1">
      <c r="A193" s="32"/>
      <c r="B193" s="26" t="s">
        <v>133</v>
      </c>
      <c r="C193" s="37">
        <f aca="true" t="shared" si="115" ref="C193:Z193">SUM(C191:C192)</f>
        <v>1348</v>
      </c>
      <c r="D193" s="37">
        <f t="shared" si="115"/>
        <v>1885</v>
      </c>
      <c r="E193" s="37">
        <f t="shared" si="115"/>
        <v>3740</v>
      </c>
      <c r="F193" s="37">
        <f t="shared" si="115"/>
        <v>2583</v>
      </c>
      <c r="G193" s="37">
        <f>SUM(G191:G192)</f>
        <v>1694</v>
      </c>
      <c r="H193" s="37">
        <f t="shared" si="115"/>
        <v>2583</v>
      </c>
      <c r="I193" s="37">
        <f t="shared" si="115"/>
        <v>2037</v>
      </c>
      <c r="J193" s="37">
        <f t="shared" si="115"/>
        <v>2583</v>
      </c>
      <c r="K193" s="37">
        <f t="shared" si="115"/>
        <v>734</v>
      </c>
      <c r="L193" s="37">
        <f t="shared" si="115"/>
        <v>2583</v>
      </c>
      <c r="M193" s="37">
        <f t="shared" si="115"/>
        <v>91</v>
      </c>
      <c r="N193" s="37">
        <f t="shared" si="115"/>
        <v>2805</v>
      </c>
      <c r="O193" s="37">
        <f t="shared" si="115"/>
        <v>0</v>
      </c>
      <c r="P193" s="37">
        <f t="shared" si="115"/>
        <v>2805</v>
      </c>
      <c r="Q193" s="37">
        <f t="shared" si="115"/>
        <v>0</v>
      </c>
      <c r="R193" s="37">
        <f t="shared" si="115"/>
        <v>2805</v>
      </c>
      <c r="S193" s="37">
        <f t="shared" si="115"/>
        <v>1233</v>
      </c>
      <c r="T193" s="37">
        <f t="shared" si="115"/>
        <v>2805</v>
      </c>
      <c r="U193" s="37">
        <f t="shared" si="115"/>
        <v>1504</v>
      </c>
      <c r="V193" s="37">
        <f t="shared" si="115"/>
        <v>2153</v>
      </c>
      <c r="W193" s="37">
        <f t="shared" si="115"/>
        <v>1500</v>
      </c>
      <c r="X193" s="37">
        <f t="shared" si="115"/>
        <v>1830</v>
      </c>
      <c r="Y193" s="37">
        <f t="shared" si="115"/>
        <v>1274</v>
      </c>
      <c r="Z193" s="37">
        <f t="shared" si="115"/>
        <v>1830</v>
      </c>
      <c r="AA193" s="37">
        <f>SUM(AA191:AA192)</f>
        <v>1830</v>
      </c>
      <c r="AB193" s="37">
        <f>SUM(AB191:AB192)</f>
        <v>1615</v>
      </c>
      <c r="AC193" s="21">
        <f t="shared" si="113"/>
        <v>-215</v>
      </c>
      <c r="AD193" s="34">
        <f t="shared" si="114"/>
        <v>-0.11748633879781421</v>
      </c>
    </row>
    <row r="194" spans="1:30" ht="12" customHeight="1">
      <c r="A194" s="25">
        <v>2009</v>
      </c>
      <c r="B194" s="26" t="s">
        <v>152</v>
      </c>
      <c r="C194" s="38">
        <v>0</v>
      </c>
      <c r="D194" s="38">
        <v>500</v>
      </c>
      <c r="E194" s="38">
        <v>0</v>
      </c>
      <c r="F194" s="38">
        <v>250</v>
      </c>
      <c r="G194" s="38">
        <v>0</v>
      </c>
      <c r="H194" s="38">
        <v>250</v>
      </c>
      <c r="I194" s="38">
        <v>37</v>
      </c>
      <c r="J194" s="38">
        <v>250</v>
      </c>
      <c r="K194" s="38">
        <v>0</v>
      </c>
      <c r="L194" s="38">
        <v>250</v>
      </c>
      <c r="M194" s="38">
        <v>45</v>
      </c>
      <c r="N194" s="38">
        <v>250</v>
      </c>
      <c r="O194" s="38">
        <v>105</v>
      </c>
      <c r="P194" s="38">
        <v>250</v>
      </c>
      <c r="Q194" s="38">
        <v>65</v>
      </c>
      <c r="R194" s="38">
        <v>250</v>
      </c>
      <c r="S194" s="38">
        <v>0</v>
      </c>
      <c r="T194" s="38">
        <v>250</v>
      </c>
      <c r="U194" s="38">
        <v>0</v>
      </c>
      <c r="V194" s="38">
        <v>200</v>
      </c>
      <c r="W194" s="38">
        <v>0</v>
      </c>
      <c r="X194" s="38">
        <v>200</v>
      </c>
      <c r="Y194" s="38">
        <v>0</v>
      </c>
      <c r="Z194" s="38">
        <v>200</v>
      </c>
      <c r="AA194" s="38">
        <v>200</v>
      </c>
      <c r="AB194" s="38">
        <v>200</v>
      </c>
      <c r="AC194" s="16">
        <f t="shared" si="113"/>
        <v>0</v>
      </c>
      <c r="AD194" s="31">
        <f t="shared" si="114"/>
        <v>0</v>
      </c>
    </row>
    <row r="195" spans="1:30" ht="12" customHeight="1">
      <c r="A195" s="25">
        <v>2060</v>
      </c>
      <c r="B195" s="26" t="s">
        <v>408</v>
      </c>
      <c r="C195" s="38">
        <v>3378</v>
      </c>
      <c r="D195" s="38">
        <v>3750</v>
      </c>
      <c r="E195" s="38">
        <v>3733</v>
      </c>
      <c r="F195" s="38">
        <v>2750</v>
      </c>
      <c r="G195" s="38">
        <v>2588</v>
      </c>
      <c r="H195" s="38">
        <v>2750</v>
      </c>
      <c r="I195" s="38">
        <v>2668</v>
      </c>
      <c r="J195" s="38">
        <v>2750</v>
      </c>
      <c r="K195" s="38">
        <v>2573</v>
      </c>
      <c r="L195" s="38">
        <v>2750</v>
      </c>
      <c r="M195" s="38">
        <v>2438</v>
      </c>
      <c r="N195" s="38">
        <v>3000</v>
      </c>
      <c r="O195" s="38">
        <v>2774</v>
      </c>
      <c r="P195" s="38">
        <v>3000</v>
      </c>
      <c r="Q195" s="38">
        <v>1441</v>
      </c>
      <c r="R195" s="38">
        <v>3000</v>
      </c>
      <c r="S195" s="38">
        <v>4999</v>
      </c>
      <c r="T195" s="38">
        <v>2000</v>
      </c>
      <c r="U195" s="38">
        <v>1992</v>
      </c>
      <c r="V195" s="38">
        <v>1000</v>
      </c>
      <c r="W195" s="38">
        <v>999</v>
      </c>
      <c r="X195" s="38">
        <v>1000</v>
      </c>
      <c r="Y195" s="38">
        <v>780</v>
      </c>
      <c r="Z195" s="38">
        <v>1000</v>
      </c>
      <c r="AA195" s="38">
        <v>1000</v>
      </c>
      <c r="AB195" s="38">
        <v>1000</v>
      </c>
      <c r="AC195" s="16">
        <f t="shared" si="113"/>
        <v>0</v>
      </c>
      <c r="AD195" s="31">
        <f t="shared" si="114"/>
        <v>0</v>
      </c>
    </row>
    <row r="196" spans="1:30" ht="12" customHeight="1">
      <c r="A196" s="25">
        <v>2066</v>
      </c>
      <c r="B196" s="26" t="s">
        <v>156</v>
      </c>
      <c r="C196" s="38">
        <v>5421</v>
      </c>
      <c r="D196" s="38">
        <v>5000</v>
      </c>
      <c r="E196" s="38">
        <v>1355</v>
      </c>
      <c r="F196" s="38">
        <v>4000</v>
      </c>
      <c r="G196" s="38">
        <v>296</v>
      </c>
      <c r="H196" s="38">
        <v>4000</v>
      </c>
      <c r="I196" s="38">
        <v>654</v>
      </c>
      <c r="J196" s="38">
        <v>4000</v>
      </c>
      <c r="K196" s="38">
        <v>429</v>
      </c>
      <c r="L196" s="38">
        <v>4000</v>
      </c>
      <c r="M196" s="38">
        <v>4000</v>
      </c>
      <c r="N196" s="38">
        <v>4000</v>
      </c>
      <c r="O196" s="38">
        <v>18</v>
      </c>
      <c r="P196" s="38">
        <v>4000</v>
      </c>
      <c r="Q196" s="38">
        <v>447</v>
      </c>
      <c r="R196" s="38">
        <v>4000</v>
      </c>
      <c r="S196" s="38">
        <v>475</v>
      </c>
      <c r="T196" s="38">
        <v>4000</v>
      </c>
      <c r="U196" s="38">
        <v>7275</v>
      </c>
      <c r="V196" s="38">
        <v>2000</v>
      </c>
      <c r="W196" s="38">
        <v>608</v>
      </c>
      <c r="X196" s="38">
        <v>2000</v>
      </c>
      <c r="Y196" s="38">
        <v>766</v>
      </c>
      <c r="Z196" s="38">
        <v>2000</v>
      </c>
      <c r="AA196" s="38">
        <v>2000</v>
      </c>
      <c r="AB196" s="38">
        <v>2000</v>
      </c>
      <c r="AC196" s="16">
        <f t="shared" si="113"/>
        <v>0</v>
      </c>
      <c r="AD196" s="31">
        <f t="shared" si="114"/>
        <v>0</v>
      </c>
    </row>
    <row r="197" spans="1:30" ht="12" customHeight="1">
      <c r="A197" s="25">
        <v>2070</v>
      </c>
      <c r="B197" s="26" t="s">
        <v>157</v>
      </c>
      <c r="C197" s="38">
        <v>1633</v>
      </c>
      <c r="D197" s="38">
        <v>2000</v>
      </c>
      <c r="E197" s="38">
        <v>883</v>
      </c>
      <c r="F197" s="38">
        <v>2000</v>
      </c>
      <c r="G197" s="38">
        <v>1318</v>
      </c>
      <c r="H197" s="38">
        <v>2000</v>
      </c>
      <c r="I197" s="38">
        <v>2071</v>
      </c>
      <c r="J197" s="38">
        <v>2000</v>
      </c>
      <c r="K197" s="38">
        <v>375</v>
      </c>
      <c r="L197" s="38">
        <v>2000</v>
      </c>
      <c r="M197" s="38">
        <v>1581</v>
      </c>
      <c r="N197" s="38">
        <v>2000</v>
      </c>
      <c r="O197" s="38">
        <v>41</v>
      </c>
      <c r="P197" s="38">
        <v>2000</v>
      </c>
      <c r="Q197" s="38">
        <v>0</v>
      </c>
      <c r="R197" s="38">
        <v>2000</v>
      </c>
      <c r="S197" s="38">
        <v>150</v>
      </c>
      <c r="T197" s="38">
        <v>2000</v>
      </c>
      <c r="U197" s="38">
        <v>490</v>
      </c>
      <c r="V197" s="38">
        <v>1000</v>
      </c>
      <c r="W197" s="38">
        <v>875</v>
      </c>
      <c r="X197" s="38">
        <v>1000</v>
      </c>
      <c r="Y197" s="38">
        <v>223</v>
      </c>
      <c r="Z197" s="38">
        <v>1000</v>
      </c>
      <c r="AA197" s="38">
        <v>1000</v>
      </c>
      <c r="AB197" s="38">
        <v>1000</v>
      </c>
      <c r="AC197" s="16">
        <f t="shared" si="113"/>
        <v>0</v>
      </c>
      <c r="AD197" s="31">
        <f t="shared" si="114"/>
        <v>0</v>
      </c>
    </row>
    <row r="198" spans="1:30" ht="12" customHeight="1">
      <c r="A198" s="25">
        <v>2080</v>
      </c>
      <c r="B198" s="26" t="s">
        <v>158</v>
      </c>
      <c r="C198" s="38">
        <v>0</v>
      </c>
      <c r="D198" s="38">
        <v>500</v>
      </c>
      <c r="E198" s="38">
        <v>127</v>
      </c>
      <c r="F198" s="38">
        <v>250</v>
      </c>
      <c r="G198" s="38">
        <v>0</v>
      </c>
      <c r="H198" s="38">
        <v>250</v>
      </c>
      <c r="I198" s="38">
        <v>0</v>
      </c>
      <c r="J198" s="38">
        <v>250</v>
      </c>
      <c r="K198" s="38">
        <v>169</v>
      </c>
      <c r="L198" s="38">
        <v>250</v>
      </c>
      <c r="M198" s="38">
        <v>0</v>
      </c>
      <c r="N198" s="38">
        <v>2000</v>
      </c>
      <c r="O198" s="38">
        <v>1306</v>
      </c>
      <c r="P198" s="38">
        <v>2000</v>
      </c>
      <c r="Q198" s="38">
        <v>4714</v>
      </c>
      <c r="R198" s="38">
        <v>2500</v>
      </c>
      <c r="S198" s="38">
        <v>3484</v>
      </c>
      <c r="T198" s="38">
        <v>2500</v>
      </c>
      <c r="U198" s="38">
        <v>0</v>
      </c>
      <c r="V198" s="38">
        <v>1250</v>
      </c>
      <c r="W198" s="38">
        <v>991</v>
      </c>
      <c r="X198" s="38">
        <v>1250</v>
      </c>
      <c r="Y198" s="38">
        <v>20</v>
      </c>
      <c r="Z198" s="38">
        <v>1250</v>
      </c>
      <c r="AA198" s="38">
        <v>1250</v>
      </c>
      <c r="AB198" s="38">
        <v>1250</v>
      </c>
      <c r="AC198" s="16">
        <f t="shared" si="113"/>
        <v>0</v>
      </c>
      <c r="AD198" s="31">
        <f t="shared" si="114"/>
        <v>0</v>
      </c>
    </row>
    <row r="199" spans="1:30" ht="12" customHeight="1">
      <c r="A199" s="25">
        <v>2081</v>
      </c>
      <c r="B199" s="26" t="s">
        <v>159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>
        <v>2000</v>
      </c>
      <c r="U199" s="38">
        <v>32</v>
      </c>
      <c r="V199" s="38">
        <v>1000</v>
      </c>
      <c r="W199" s="38">
        <v>405</v>
      </c>
      <c r="X199" s="38">
        <v>1000</v>
      </c>
      <c r="Y199" s="38">
        <v>233</v>
      </c>
      <c r="Z199" s="38">
        <v>1000</v>
      </c>
      <c r="AA199" s="38">
        <v>1000</v>
      </c>
      <c r="AB199" s="38">
        <v>1000</v>
      </c>
      <c r="AC199" s="16">
        <f t="shared" si="113"/>
        <v>0</v>
      </c>
      <c r="AD199" s="31">
        <f t="shared" si="114"/>
        <v>0</v>
      </c>
    </row>
    <row r="200" spans="1:30" ht="12" customHeight="1">
      <c r="A200" s="25">
        <v>2090</v>
      </c>
      <c r="B200" s="26" t="s">
        <v>130</v>
      </c>
      <c r="C200" s="38">
        <v>4610</v>
      </c>
      <c r="D200" s="38">
        <v>6000</v>
      </c>
      <c r="E200" s="38">
        <v>4647</v>
      </c>
      <c r="F200" s="38">
        <v>6000</v>
      </c>
      <c r="G200" s="38">
        <v>6836</v>
      </c>
      <c r="H200" s="38">
        <v>6000</v>
      </c>
      <c r="I200" s="38">
        <v>6883</v>
      </c>
      <c r="J200" s="38">
        <v>4000</v>
      </c>
      <c r="K200" s="38">
        <v>4180</v>
      </c>
      <c r="L200" s="38">
        <v>4000</v>
      </c>
      <c r="M200" s="38">
        <v>2231</v>
      </c>
      <c r="N200" s="38">
        <v>4200</v>
      </c>
      <c r="O200" s="38">
        <v>4702</v>
      </c>
      <c r="P200" s="38">
        <v>4200</v>
      </c>
      <c r="Q200" s="38">
        <v>4059</v>
      </c>
      <c r="R200" s="38">
        <v>4500</v>
      </c>
      <c r="S200" s="38">
        <v>4102</v>
      </c>
      <c r="T200" s="38">
        <v>4500</v>
      </c>
      <c r="U200" s="38">
        <v>4441</v>
      </c>
      <c r="V200" s="38">
        <v>2000</v>
      </c>
      <c r="W200" s="38">
        <v>4670</v>
      </c>
      <c r="X200" s="38">
        <v>5250</v>
      </c>
      <c r="Y200" s="38">
        <v>1386</v>
      </c>
      <c r="Z200" s="38">
        <v>5500</v>
      </c>
      <c r="AA200" s="38">
        <v>5500</v>
      </c>
      <c r="AB200" s="38">
        <v>5500</v>
      </c>
      <c r="AC200" s="16">
        <f t="shared" si="113"/>
        <v>0</v>
      </c>
      <c r="AD200" s="31">
        <f t="shared" si="114"/>
        <v>0</v>
      </c>
    </row>
    <row r="201" spans="1:30" s="33" customFormat="1" ht="12" customHeight="1">
      <c r="A201" s="32"/>
      <c r="B201" s="26" t="s">
        <v>141</v>
      </c>
      <c r="C201" s="37">
        <f aca="true" t="shared" si="116" ref="C201:Z201">SUM(C194:C200)</f>
        <v>15042</v>
      </c>
      <c r="D201" s="37">
        <f t="shared" si="116"/>
        <v>17750</v>
      </c>
      <c r="E201" s="37">
        <f t="shared" si="116"/>
        <v>10745</v>
      </c>
      <c r="F201" s="37">
        <f t="shared" si="116"/>
        <v>15250</v>
      </c>
      <c r="G201" s="37">
        <f t="shared" si="116"/>
        <v>11038</v>
      </c>
      <c r="H201" s="37">
        <f t="shared" si="116"/>
        <v>15250</v>
      </c>
      <c r="I201" s="37">
        <f t="shared" si="116"/>
        <v>12313</v>
      </c>
      <c r="J201" s="37">
        <f t="shared" si="116"/>
        <v>13250</v>
      </c>
      <c r="K201" s="37">
        <f t="shared" si="116"/>
        <v>7726</v>
      </c>
      <c r="L201" s="37">
        <f t="shared" si="116"/>
        <v>13250</v>
      </c>
      <c r="M201" s="37">
        <f t="shared" si="116"/>
        <v>10295</v>
      </c>
      <c r="N201" s="37">
        <f t="shared" si="116"/>
        <v>15450</v>
      </c>
      <c r="O201" s="37">
        <f t="shared" si="116"/>
        <v>8946</v>
      </c>
      <c r="P201" s="37">
        <f t="shared" si="116"/>
        <v>15450</v>
      </c>
      <c r="Q201" s="37">
        <f t="shared" si="116"/>
        <v>10726</v>
      </c>
      <c r="R201" s="37">
        <f t="shared" si="116"/>
        <v>16250</v>
      </c>
      <c r="S201" s="37">
        <f t="shared" si="116"/>
        <v>13210</v>
      </c>
      <c r="T201" s="37">
        <f t="shared" si="116"/>
        <v>17250</v>
      </c>
      <c r="U201" s="37">
        <f t="shared" si="116"/>
        <v>14230</v>
      </c>
      <c r="V201" s="37">
        <f t="shared" si="116"/>
        <v>8450</v>
      </c>
      <c r="W201" s="37">
        <f t="shared" si="116"/>
        <v>8548</v>
      </c>
      <c r="X201" s="37">
        <f t="shared" si="116"/>
        <v>11700</v>
      </c>
      <c r="Y201" s="37">
        <f t="shared" si="116"/>
        <v>3408</v>
      </c>
      <c r="Z201" s="37">
        <f t="shared" si="116"/>
        <v>11950</v>
      </c>
      <c r="AA201" s="37">
        <f>SUM(AA194:AA200)</f>
        <v>11950</v>
      </c>
      <c r="AB201" s="37">
        <f>SUM(AB194:AB200)</f>
        <v>11950</v>
      </c>
      <c r="AC201" s="21">
        <f t="shared" si="113"/>
        <v>0</v>
      </c>
      <c r="AD201" s="34">
        <f t="shared" si="114"/>
        <v>0</v>
      </c>
    </row>
    <row r="202" spans="1:30" s="33" customFormat="1" ht="12" customHeight="1">
      <c r="A202" s="32">
        <v>150</v>
      </c>
      <c r="B202" s="26" t="s">
        <v>52</v>
      </c>
      <c r="C202" s="37">
        <f>SUM(C193+C201)</f>
        <v>16390</v>
      </c>
      <c r="D202" s="37">
        <f>SUM(D193+D201)</f>
        <v>19635</v>
      </c>
      <c r="E202" s="37">
        <f>SUM(E193+E201)</f>
        <v>14485</v>
      </c>
      <c r="F202" s="37">
        <f>SUM(F193+F201)</f>
        <v>17833</v>
      </c>
      <c r="G202" s="37">
        <f>SUM(G193+G201)</f>
        <v>12732</v>
      </c>
      <c r="H202" s="37">
        <f aca="true" t="shared" si="117" ref="H202:Z202">SUM(H201+H193)</f>
        <v>17833</v>
      </c>
      <c r="I202" s="37">
        <f t="shared" si="117"/>
        <v>14350</v>
      </c>
      <c r="J202" s="37">
        <f t="shared" si="117"/>
        <v>15833</v>
      </c>
      <c r="K202" s="37">
        <f t="shared" si="117"/>
        <v>8460</v>
      </c>
      <c r="L202" s="37">
        <f t="shared" si="117"/>
        <v>15833</v>
      </c>
      <c r="M202" s="37">
        <f t="shared" si="117"/>
        <v>10386</v>
      </c>
      <c r="N202" s="37">
        <f t="shared" si="117"/>
        <v>18255</v>
      </c>
      <c r="O202" s="37">
        <f t="shared" si="117"/>
        <v>8946</v>
      </c>
      <c r="P202" s="37">
        <f t="shared" si="117"/>
        <v>18255</v>
      </c>
      <c r="Q202" s="37">
        <f t="shared" si="117"/>
        <v>10726</v>
      </c>
      <c r="R202" s="37">
        <f t="shared" si="117"/>
        <v>19055</v>
      </c>
      <c r="S202" s="37">
        <f t="shared" si="117"/>
        <v>14443</v>
      </c>
      <c r="T202" s="37">
        <f t="shared" si="117"/>
        <v>20055</v>
      </c>
      <c r="U202" s="37">
        <f t="shared" si="117"/>
        <v>15734</v>
      </c>
      <c r="V202" s="37">
        <f t="shared" si="117"/>
        <v>10603</v>
      </c>
      <c r="W202" s="37">
        <f t="shared" si="117"/>
        <v>10048</v>
      </c>
      <c r="X202" s="37">
        <f t="shared" si="117"/>
        <v>13530</v>
      </c>
      <c r="Y202" s="37">
        <f t="shared" si="117"/>
        <v>4682</v>
      </c>
      <c r="Z202" s="37">
        <f t="shared" si="117"/>
        <v>13780</v>
      </c>
      <c r="AA202" s="37">
        <f>SUM(AA201+AA193)</f>
        <v>13780</v>
      </c>
      <c r="AB202" s="37">
        <f>SUM(AB201+AB193)</f>
        <v>13565</v>
      </c>
      <c r="AC202" s="21">
        <f t="shared" si="113"/>
        <v>-215</v>
      </c>
      <c r="AD202" s="34">
        <f t="shared" si="114"/>
        <v>-0.015602322206095792</v>
      </c>
    </row>
    <row r="203" spans="1:30" ht="12" customHeight="1">
      <c r="A203" s="3">
        <v>160</v>
      </c>
      <c r="B203" s="30" t="s">
        <v>55</v>
      </c>
      <c r="C203" s="3" t="s">
        <v>1</v>
      </c>
      <c r="D203" s="6" t="s">
        <v>2</v>
      </c>
      <c r="E203" s="6" t="s">
        <v>1</v>
      </c>
      <c r="F203" s="6" t="s">
        <v>2</v>
      </c>
      <c r="G203" s="6" t="s">
        <v>1</v>
      </c>
      <c r="H203" s="6" t="s">
        <v>2</v>
      </c>
      <c r="I203" s="6" t="s">
        <v>1</v>
      </c>
      <c r="J203" s="6" t="s">
        <v>2</v>
      </c>
      <c r="K203" s="6" t="s">
        <v>1</v>
      </c>
      <c r="L203" s="6" t="s">
        <v>2</v>
      </c>
      <c r="M203" s="6" t="s">
        <v>1</v>
      </c>
      <c r="N203" s="6" t="s">
        <v>2</v>
      </c>
      <c r="O203" s="6" t="s">
        <v>1</v>
      </c>
      <c r="P203" s="6" t="s">
        <v>2</v>
      </c>
      <c r="Q203" s="6" t="s">
        <v>42</v>
      </c>
      <c r="R203" s="6" t="s">
        <v>2</v>
      </c>
      <c r="S203" s="6" t="s">
        <v>1</v>
      </c>
      <c r="T203" s="6" t="s">
        <v>2</v>
      </c>
      <c r="U203" s="6" t="s">
        <v>42</v>
      </c>
      <c r="V203" s="6" t="s">
        <v>2</v>
      </c>
      <c r="W203" s="6" t="s">
        <v>1</v>
      </c>
      <c r="X203" s="6" t="s">
        <v>2</v>
      </c>
      <c r="Y203" s="6" t="s">
        <v>1</v>
      </c>
      <c r="Z203" s="6" t="s">
        <v>2</v>
      </c>
      <c r="AA203" s="6" t="s">
        <v>43</v>
      </c>
      <c r="AB203" s="6" t="s">
        <v>2</v>
      </c>
      <c r="AC203" s="6" t="s">
        <v>3</v>
      </c>
      <c r="AD203" s="7" t="s">
        <v>4</v>
      </c>
    </row>
    <row r="204" spans="1:30" ht="12" customHeight="1">
      <c r="A204" s="3"/>
      <c r="B204" s="30"/>
      <c r="C204" s="3" t="s">
        <v>5</v>
      </c>
      <c r="D204" s="6" t="s">
        <v>6</v>
      </c>
      <c r="E204" s="6" t="s">
        <v>6</v>
      </c>
      <c r="F204" s="6" t="s">
        <v>7</v>
      </c>
      <c r="G204" s="6" t="s">
        <v>7</v>
      </c>
      <c r="H204" s="6" t="s">
        <v>8</v>
      </c>
      <c r="I204" s="6" t="s">
        <v>8</v>
      </c>
      <c r="J204" s="6" t="s">
        <v>9</v>
      </c>
      <c r="K204" s="6" t="s">
        <v>9</v>
      </c>
      <c r="L204" s="6" t="s">
        <v>10</v>
      </c>
      <c r="M204" s="6" t="s">
        <v>10</v>
      </c>
      <c r="N204" s="6" t="s">
        <v>44</v>
      </c>
      <c r="O204" s="6" t="s">
        <v>11</v>
      </c>
      <c r="P204" s="6" t="s">
        <v>45</v>
      </c>
      <c r="Q204" s="6" t="s">
        <v>45</v>
      </c>
      <c r="R204" s="6" t="s">
        <v>46</v>
      </c>
      <c r="S204" s="6" t="s">
        <v>13</v>
      </c>
      <c r="T204" s="6" t="s">
        <v>14</v>
      </c>
      <c r="U204" s="6" t="s">
        <v>14</v>
      </c>
      <c r="V204" s="6" t="s">
        <v>15</v>
      </c>
      <c r="W204" s="6" t="s">
        <v>15</v>
      </c>
      <c r="X204" s="6" t="s">
        <v>16</v>
      </c>
      <c r="Y204" s="6" t="s">
        <v>16</v>
      </c>
      <c r="Z204" s="6" t="s">
        <v>17</v>
      </c>
      <c r="AA204" s="6" t="s">
        <v>17</v>
      </c>
      <c r="AB204" s="6" t="s">
        <v>402</v>
      </c>
      <c r="AC204" s="6" t="s">
        <v>400</v>
      </c>
      <c r="AD204" s="7" t="s">
        <v>400</v>
      </c>
    </row>
    <row r="205" spans="1:30" s="33" customFormat="1" ht="12" customHeight="1">
      <c r="A205" s="25">
        <v>2089</v>
      </c>
      <c r="B205" s="26" t="s">
        <v>160</v>
      </c>
      <c r="C205" s="38">
        <v>21045</v>
      </c>
      <c r="D205" s="38">
        <v>31000</v>
      </c>
      <c r="E205" s="38">
        <v>39907</v>
      </c>
      <c r="F205" s="38">
        <v>40000</v>
      </c>
      <c r="G205" s="38">
        <v>40834</v>
      </c>
      <c r="H205" s="38">
        <v>50000</v>
      </c>
      <c r="I205" s="38">
        <v>57731</v>
      </c>
      <c r="J205" s="38">
        <v>50000</v>
      </c>
      <c r="K205" s="38">
        <v>61869</v>
      </c>
      <c r="L205" s="38">
        <v>67000</v>
      </c>
      <c r="M205" s="38">
        <v>75135</v>
      </c>
      <c r="N205" s="38">
        <v>69000</v>
      </c>
      <c r="O205" s="38">
        <v>72466</v>
      </c>
      <c r="P205" s="38">
        <v>71784</v>
      </c>
      <c r="Q205" s="38">
        <v>78507</v>
      </c>
      <c r="R205" s="38">
        <v>82000</v>
      </c>
      <c r="S205" s="38">
        <v>75997</v>
      </c>
      <c r="T205" s="38">
        <v>84500</v>
      </c>
      <c r="U205" s="38">
        <v>80710</v>
      </c>
      <c r="V205" s="38">
        <v>84500</v>
      </c>
      <c r="W205" s="38">
        <v>86790</v>
      </c>
      <c r="X205" s="38">
        <v>83000</v>
      </c>
      <c r="Y205" s="38">
        <v>85301</v>
      </c>
      <c r="Z205" s="38">
        <v>90500</v>
      </c>
      <c r="AA205" s="38">
        <v>90500</v>
      </c>
      <c r="AB205" s="38">
        <v>90500</v>
      </c>
      <c r="AC205" s="16">
        <f>SUM(AB205-Z205)</f>
        <v>0</v>
      </c>
      <c r="AD205" s="31">
        <f>SUM(AC205/Z205)</f>
        <v>0</v>
      </c>
    </row>
    <row r="206" spans="1:30" ht="12" customHeight="1">
      <c r="A206" s="25">
        <v>2091</v>
      </c>
      <c r="B206" s="26" t="s">
        <v>161</v>
      </c>
      <c r="C206" s="38">
        <v>718</v>
      </c>
      <c r="D206" s="38">
        <v>3900</v>
      </c>
      <c r="E206" s="38">
        <v>1333</v>
      </c>
      <c r="F206" s="38">
        <v>4000</v>
      </c>
      <c r="G206" s="38">
        <v>860</v>
      </c>
      <c r="H206" s="38">
        <v>4000</v>
      </c>
      <c r="I206" s="38">
        <v>50</v>
      </c>
      <c r="J206" s="38">
        <v>2500</v>
      </c>
      <c r="K206" s="38">
        <v>1850</v>
      </c>
      <c r="L206" s="38">
        <v>2500</v>
      </c>
      <c r="M206" s="38">
        <v>0</v>
      </c>
      <c r="N206" s="38">
        <v>2500</v>
      </c>
      <c r="O206" s="38">
        <v>0</v>
      </c>
      <c r="P206" s="38">
        <v>2500</v>
      </c>
      <c r="Q206" s="38">
        <v>0</v>
      </c>
      <c r="R206" s="38">
        <v>2500</v>
      </c>
      <c r="S206" s="38">
        <v>2567</v>
      </c>
      <c r="T206" s="38">
        <v>2500</v>
      </c>
      <c r="U206" s="38">
        <v>0</v>
      </c>
      <c r="V206" s="38">
        <v>8000</v>
      </c>
      <c r="W206" s="38">
        <v>4300</v>
      </c>
      <c r="X206" s="38">
        <v>8000</v>
      </c>
      <c r="Y206" s="38">
        <v>4300</v>
      </c>
      <c r="Z206" s="38">
        <v>8000</v>
      </c>
      <c r="AA206" s="38">
        <v>8000</v>
      </c>
      <c r="AB206" s="38">
        <v>7400</v>
      </c>
      <c r="AC206" s="16">
        <f>SUM(AB206-Z206)</f>
        <v>-600</v>
      </c>
      <c r="AD206" s="31">
        <f>SUM(AC206/Z206)</f>
        <v>-0.075</v>
      </c>
    </row>
    <row r="207" spans="1:30" ht="12" customHeight="1">
      <c r="A207" s="32">
        <v>160</v>
      </c>
      <c r="B207" s="26" t="s">
        <v>55</v>
      </c>
      <c r="C207" s="37">
        <f aca="true" t="shared" si="118" ref="C207:H207">SUM(C205:C206)</f>
        <v>21763</v>
      </c>
      <c r="D207" s="37">
        <f t="shared" si="118"/>
        <v>34900</v>
      </c>
      <c r="E207" s="37">
        <f t="shared" si="118"/>
        <v>41240</v>
      </c>
      <c r="F207" s="37">
        <f t="shared" si="118"/>
        <v>44000</v>
      </c>
      <c r="G207" s="37">
        <f t="shared" si="118"/>
        <v>41694</v>
      </c>
      <c r="H207" s="37">
        <f t="shared" si="118"/>
        <v>54000</v>
      </c>
      <c r="I207" s="37">
        <f aca="true" t="shared" si="119" ref="I207:Z207">SUM(I205:I206)</f>
        <v>57781</v>
      </c>
      <c r="J207" s="37">
        <f t="shared" si="119"/>
        <v>52500</v>
      </c>
      <c r="K207" s="37">
        <f t="shared" si="119"/>
        <v>63719</v>
      </c>
      <c r="L207" s="37">
        <f t="shared" si="119"/>
        <v>69500</v>
      </c>
      <c r="M207" s="37">
        <f t="shared" si="119"/>
        <v>75135</v>
      </c>
      <c r="N207" s="37">
        <f t="shared" si="119"/>
        <v>71500</v>
      </c>
      <c r="O207" s="37">
        <f t="shared" si="119"/>
        <v>72466</v>
      </c>
      <c r="P207" s="37">
        <f t="shared" si="119"/>
        <v>74284</v>
      </c>
      <c r="Q207" s="37">
        <f t="shared" si="119"/>
        <v>78507</v>
      </c>
      <c r="R207" s="37">
        <f t="shared" si="119"/>
        <v>84500</v>
      </c>
      <c r="S207" s="37">
        <f t="shared" si="119"/>
        <v>78564</v>
      </c>
      <c r="T207" s="37">
        <f t="shared" si="119"/>
        <v>87000</v>
      </c>
      <c r="U207" s="37">
        <f t="shared" si="119"/>
        <v>80710</v>
      </c>
      <c r="V207" s="37">
        <f t="shared" si="119"/>
        <v>92500</v>
      </c>
      <c r="W207" s="37">
        <f t="shared" si="119"/>
        <v>91090</v>
      </c>
      <c r="X207" s="37">
        <f t="shared" si="119"/>
        <v>91000</v>
      </c>
      <c r="Y207" s="37">
        <f t="shared" si="119"/>
        <v>89601</v>
      </c>
      <c r="Z207" s="37">
        <f t="shared" si="119"/>
        <v>98500</v>
      </c>
      <c r="AA207" s="37">
        <f>SUM(AA205:AA206)</f>
        <v>98500</v>
      </c>
      <c r="AB207" s="37">
        <f>SUM(AB205:AB206)</f>
        <v>97900</v>
      </c>
      <c r="AC207" s="16">
        <f>SUM(AB207-Z207)</f>
        <v>-600</v>
      </c>
      <c r="AD207" s="31">
        <f>SUM(AC207/Z207)</f>
        <v>-0.006091370558375634</v>
      </c>
    </row>
    <row r="208" spans="1:30" ht="12" customHeight="1">
      <c r="A208" s="3">
        <v>170</v>
      </c>
      <c r="B208" s="30" t="s">
        <v>56</v>
      </c>
      <c r="C208" s="3" t="s">
        <v>1</v>
      </c>
      <c r="D208" s="6" t="s">
        <v>2</v>
      </c>
      <c r="E208" s="6" t="s">
        <v>1</v>
      </c>
      <c r="F208" s="6" t="s">
        <v>2</v>
      </c>
      <c r="G208" s="6" t="s">
        <v>1</v>
      </c>
      <c r="H208" s="6" t="s">
        <v>2</v>
      </c>
      <c r="I208" s="6" t="s">
        <v>1</v>
      </c>
      <c r="J208" s="6" t="s">
        <v>2</v>
      </c>
      <c r="K208" s="6" t="s">
        <v>1</v>
      </c>
      <c r="L208" s="6" t="s">
        <v>2</v>
      </c>
      <c r="M208" s="6" t="s">
        <v>1</v>
      </c>
      <c r="N208" s="6" t="s">
        <v>2</v>
      </c>
      <c r="O208" s="6" t="s">
        <v>1</v>
      </c>
      <c r="P208" s="6" t="s">
        <v>2</v>
      </c>
      <c r="Q208" s="6" t="s">
        <v>42</v>
      </c>
      <c r="R208" s="6" t="s">
        <v>2</v>
      </c>
      <c r="S208" s="6" t="s">
        <v>1</v>
      </c>
      <c r="T208" s="6" t="s">
        <v>2</v>
      </c>
      <c r="U208" s="6" t="s">
        <v>42</v>
      </c>
      <c r="V208" s="6" t="s">
        <v>2</v>
      </c>
      <c r="W208" s="6" t="s">
        <v>1</v>
      </c>
      <c r="X208" s="6" t="s">
        <v>2</v>
      </c>
      <c r="Y208" s="6" t="s">
        <v>1</v>
      </c>
      <c r="Z208" s="6" t="s">
        <v>2</v>
      </c>
      <c r="AA208" s="6" t="s">
        <v>43</v>
      </c>
      <c r="AB208" s="6" t="s">
        <v>2</v>
      </c>
      <c r="AC208" s="6" t="s">
        <v>3</v>
      </c>
      <c r="AD208" s="7" t="s">
        <v>4</v>
      </c>
    </row>
    <row r="209" spans="1:30" ht="12" customHeight="1">
      <c r="A209" s="3"/>
      <c r="B209" s="30"/>
      <c r="C209" s="3" t="s">
        <v>5</v>
      </c>
      <c r="D209" s="6" t="s">
        <v>6</v>
      </c>
      <c r="E209" s="6" t="s">
        <v>6</v>
      </c>
      <c r="F209" s="6" t="s">
        <v>7</v>
      </c>
      <c r="G209" s="6" t="s">
        <v>7</v>
      </c>
      <c r="H209" s="6" t="s">
        <v>8</v>
      </c>
      <c r="I209" s="6" t="s">
        <v>8</v>
      </c>
      <c r="J209" s="6" t="s">
        <v>9</v>
      </c>
      <c r="K209" s="6" t="s">
        <v>9</v>
      </c>
      <c r="L209" s="6" t="s">
        <v>10</v>
      </c>
      <c r="M209" s="6" t="s">
        <v>10</v>
      </c>
      <c r="N209" s="6" t="s">
        <v>44</v>
      </c>
      <c r="O209" s="6" t="s">
        <v>11</v>
      </c>
      <c r="P209" s="6" t="s">
        <v>45</v>
      </c>
      <c r="Q209" s="6" t="s">
        <v>45</v>
      </c>
      <c r="R209" s="6" t="s">
        <v>46</v>
      </c>
      <c r="S209" s="6" t="s">
        <v>13</v>
      </c>
      <c r="T209" s="6" t="s">
        <v>14</v>
      </c>
      <c r="U209" s="6" t="s">
        <v>14</v>
      </c>
      <c r="V209" s="6" t="s">
        <v>15</v>
      </c>
      <c r="W209" s="6" t="s">
        <v>15</v>
      </c>
      <c r="X209" s="6" t="s">
        <v>16</v>
      </c>
      <c r="Y209" s="6" t="s">
        <v>16</v>
      </c>
      <c r="Z209" s="6" t="s">
        <v>17</v>
      </c>
      <c r="AA209" s="6" t="s">
        <v>17</v>
      </c>
      <c r="AB209" s="6" t="s">
        <v>402</v>
      </c>
      <c r="AC209" s="6" t="s">
        <v>400</v>
      </c>
      <c r="AD209" s="7" t="s">
        <v>400</v>
      </c>
    </row>
    <row r="210" spans="1:30" ht="12" customHeight="1">
      <c r="A210" s="25">
        <v>1021</v>
      </c>
      <c r="B210" s="26" t="s">
        <v>162</v>
      </c>
      <c r="C210" s="38">
        <v>806</v>
      </c>
      <c r="D210" s="38">
        <v>1500</v>
      </c>
      <c r="E210" s="38">
        <v>446</v>
      </c>
      <c r="F210" s="38">
        <v>1000</v>
      </c>
      <c r="G210" s="38">
        <v>348</v>
      </c>
      <c r="H210" s="38">
        <v>1000</v>
      </c>
      <c r="I210" s="38">
        <v>312</v>
      </c>
      <c r="J210" s="38">
        <v>1000</v>
      </c>
      <c r="K210" s="38">
        <v>276</v>
      </c>
      <c r="L210" s="38">
        <v>1000</v>
      </c>
      <c r="M210" s="38">
        <v>223</v>
      </c>
      <c r="N210" s="38">
        <v>1000</v>
      </c>
      <c r="O210" s="38">
        <v>2477</v>
      </c>
      <c r="P210" s="38">
        <v>1000</v>
      </c>
      <c r="Q210" s="38">
        <v>2917</v>
      </c>
      <c r="R210" s="38">
        <v>1000</v>
      </c>
      <c r="S210" s="38">
        <v>252</v>
      </c>
      <c r="T210" s="38">
        <v>1000</v>
      </c>
      <c r="U210" s="38">
        <v>63717</v>
      </c>
      <c r="V210" s="38">
        <v>67000</v>
      </c>
      <c r="W210" s="38">
        <v>66180</v>
      </c>
      <c r="X210" s="38">
        <v>76733</v>
      </c>
      <c r="Y210" s="38">
        <v>84438</v>
      </c>
      <c r="Z210" s="38">
        <v>97320</v>
      </c>
      <c r="AA210" s="38">
        <v>105000</v>
      </c>
      <c r="AB210" s="38">
        <v>105000</v>
      </c>
      <c r="AC210" s="16">
        <f aca="true" t="shared" si="120" ref="AC210:AC220">SUM(AB210-Z210)</f>
        <v>7680</v>
      </c>
      <c r="AD210" s="31">
        <f aca="true" t="shared" si="121" ref="AD210:AD220">SUM(AC210/Z210)</f>
        <v>0.07891491985203453</v>
      </c>
    </row>
    <row r="211" spans="1:30" ht="12" customHeight="1">
      <c r="A211" s="25">
        <v>1023</v>
      </c>
      <c r="B211" s="26" t="s">
        <v>163</v>
      </c>
      <c r="C211" s="38">
        <v>101957</v>
      </c>
      <c r="D211" s="38">
        <v>112574</v>
      </c>
      <c r="E211" s="38">
        <v>112000</v>
      </c>
      <c r="F211" s="38">
        <v>125000</v>
      </c>
      <c r="G211" s="38">
        <v>125736</v>
      </c>
      <c r="H211" s="38">
        <v>128600</v>
      </c>
      <c r="I211" s="38">
        <v>134570</v>
      </c>
      <c r="J211" s="38">
        <v>132000</v>
      </c>
      <c r="K211" s="38">
        <v>156377</v>
      </c>
      <c r="L211" s="38">
        <v>138600</v>
      </c>
      <c r="M211" s="38">
        <v>164646</v>
      </c>
      <c r="N211" s="38">
        <v>172000</v>
      </c>
      <c r="O211" s="38">
        <v>167231</v>
      </c>
      <c r="P211" s="38">
        <v>182700</v>
      </c>
      <c r="Q211" s="38">
        <v>175423</v>
      </c>
      <c r="R211" s="38">
        <v>213000</v>
      </c>
      <c r="S211" s="38">
        <v>210564</v>
      </c>
      <c r="T211" s="38">
        <v>219000</v>
      </c>
      <c r="U211" s="38">
        <v>166332</v>
      </c>
      <c r="V211" s="38">
        <v>145000</v>
      </c>
      <c r="W211" s="38">
        <v>136552</v>
      </c>
      <c r="X211" s="38">
        <v>149028</v>
      </c>
      <c r="Y211" s="38">
        <v>148637</v>
      </c>
      <c r="Z211" s="38">
        <v>148000</v>
      </c>
      <c r="AA211" s="38">
        <v>148000</v>
      </c>
      <c r="AB211" s="38">
        <v>154000</v>
      </c>
      <c r="AC211" s="16">
        <f t="shared" si="120"/>
        <v>6000</v>
      </c>
      <c r="AD211" s="31">
        <f t="shared" si="121"/>
        <v>0.04054054054054054</v>
      </c>
    </row>
    <row r="212" spans="1:30" ht="12" customHeight="1">
      <c r="A212" s="25">
        <v>1024</v>
      </c>
      <c r="B212" s="26" t="s">
        <v>164</v>
      </c>
      <c r="C212" s="38">
        <v>8592</v>
      </c>
      <c r="D212" s="38">
        <v>12661</v>
      </c>
      <c r="E212" s="38">
        <v>9000</v>
      </c>
      <c r="F212" s="38">
        <v>9500</v>
      </c>
      <c r="G212" s="38">
        <v>13464</v>
      </c>
      <c r="H212" s="38">
        <v>9750</v>
      </c>
      <c r="I212" s="38">
        <v>16312</v>
      </c>
      <c r="J212" s="38">
        <v>14500</v>
      </c>
      <c r="K212" s="38">
        <v>18085</v>
      </c>
      <c r="L212" s="38">
        <v>18000</v>
      </c>
      <c r="M212" s="38">
        <v>17844</v>
      </c>
      <c r="N212" s="38">
        <v>18700</v>
      </c>
      <c r="O212" s="38">
        <v>19133</v>
      </c>
      <c r="P212" s="38">
        <v>19630</v>
      </c>
      <c r="Q212" s="38">
        <v>19690</v>
      </c>
      <c r="R212" s="38">
        <v>23000</v>
      </c>
      <c r="S212" s="38">
        <v>16028</v>
      </c>
      <c r="T212" s="38">
        <v>23000</v>
      </c>
      <c r="U212" s="38">
        <v>16443</v>
      </c>
      <c r="V212" s="38">
        <v>15000</v>
      </c>
      <c r="W212" s="38">
        <v>15677</v>
      </c>
      <c r="X212" s="38">
        <v>14300</v>
      </c>
      <c r="Y212" s="38">
        <v>15513</v>
      </c>
      <c r="Z212" s="38">
        <v>21000</v>
      </c>
      <c r="AA212" s="38">
        <v>20000</v>
      </c>
      <c r="AB212" s="38">
        <v>21000</v>
      </c>
      <c r="AC212" s="16">
        <f t="shared" si="120"/>
        <v>0</v>
      </c>
      <c r="AD212" s="31">
        <f t="shared" si="121"/>
        <v>0</v>
      </c>
    </row>
    <row r="213" spans="1:30" ht="12" customHeight="1">
      <c r="A213" s="25">
        <v>1025</v>
      </c>
      <c r="B213" s="26" t="s">
        <v>165</v>
      </c>
      <c r="C213" s="38">
        <v>236283</v>
      </c>
      <c r="D213" s="38">
        <v>281176</v>
      </c>
      <c r="E213" s="38">
        <v>304000</v>
      </c>
      <c r="F213" s="38">
        <v>364106</v>
      </c>
      <c r="G213" s="38">
        <v>358097</v>
      </c>
      <c r="H213" s="38">
        <v>406500</v>
      </c>
      <c r="I213" s="38">
        <v>409744</v>
      </c>
      <c r="J213" s="38">
        <v>431220</v>
      </c>
      <c r="K213" s="38">
        <v>448816</v>
      </c>
      <c r="L213" s="38">
        <v>500000</v>
      </c>
      <c r="M213" s="38">
        <v>463563</v>
      </c>
      <c r="N213" s="38">
        <v>490000</v>
      </c>
      <c r="O213" s="38">
        <v>451210</v>
      </c>
      <c r="P213" s="38">
        <v>498305</v>
      </c>
      <c r="Q213" s="38">
        <v>509416</v>
      </c>
      <c r="R213" s="38">
        <v>502500</v>
      </c>
      <c r="S213" s="38">
        <v>515934</v>
      </c>
      <c r="T213" s="38">
        <v>509000</v>
      </c>
      <c r="U213" s="38">
        <v>514705</v>
      </c>
      <c r="V213" s="38">
        <v>511000</v>
      </c>
      <c r="W213" s="38">
        <v>511140</v>
      </c>
      <c r="X213" s="38">
        <v>577600</v>
      </c>
      <c r="Y213" s="38">
        <v>533319</v>
      </c>
      <c r="Z213" s="38">
        <v>562025</v>
      </c>
      <c r="AA213" s="38">
        <v>585000</v>
      </c>
      <c r="AB213" s="38">
        <v>540000</v>
      </c>
      <c r="AC213" s="16">
        <f t="shared" si="120"/>
        <v>-22025</v>
      </c>
      <c r="AD213" s="31">
        <f t="shared" si="121"/>
        <v>-0.03918864819180642</v>
      </c>
    </row>
    <row r="214" spans="1:30" ht="12" customHeight="1">
      <c r="A214" s="25">
        <v>1026</v>
      </c>
      <c r="B214" s="26" t="s">
        <v>166</v>
      </c>
      <c r="C214" s="38">
        <v>28629</v>
      </c>
      <c r="D214" s="38">
        <v>36640</v>
      </c>
      <c r="E214" s="38">
        <v>34000</v>
      </c>
      <c r="F214" s="38">
        <v>36640</v>
      </c>
      <c r="G214" s="38">
        <v>40729</v>
      </c>
      <c r="H214" s="38">
        <v>39000</v>
      </c>
      <c r="I214" s="38">
        <v>49822</v>
      </c>
      <c r="J214" s="38">
        <v>46000</v>
      </c>
      <c r="K214" s="38">
        <v>53817</v>
      </c>
      <c r="L214" s="38">
        <v>66100</v>
      </c>
      <c r="M214" s="38">
        <v>64706</v>
      </c>
      <c r="N214" s="38">
        <v>68000</v>
      </c>
      <c r="O214" s="38">
        <v>62472</v>
      </c>
      <c r="P214" s="38">
        <v>63000</v>
      </c>
      <c r="Q214" s="38">
        <v>68448</v>
      </c>
      <c r="R214" s="38">
        <v>70000</v>
      </c>
      <c r="S214" s="38">
        <v>79660</v>
      </c>
      <c r="T214" s="38">
        <v>85000</v>
      </c>
      <c r="U214" s="38">
        <v>115377</v>
      </c>
      <c r="V214" s="38">
        <v>109711</v>
      </c>
      <c r="W214" s="38">
        <v>102285</v>
      </c>
      <c r="X214" s="38">
        <v>99000</v>
      </c>
      <c r="Y214" s="38">
        <v>93405</v>
      </c>
      <c r="Z214" s="38">
        <v>90000</v>
      </c>
      <c r="AA214" s="38">
        <v>89302</v>
      </c>
      <c r="AB214" s="38">
        <v>92500</v>
      </c>
      <c r="AC214" s="16">
        <f t="shared" si="120"/>
        <v>2500</v>
      </c>
      <c r="AD214" s="31">
        <f t="shared" si="121"/>
        <v>0.027777777777777776</v>
      </c>
    </row>
    <row r="215" spans="1:30" ht="12" customHeight="1">
      <c r="A215" s="25">
        <v>1030</v>
      </c>
      <c r="B215" s="26" t="s">
        <v>167</v>
      </c>
      <c r="C215" s="38">
        <v>1033</v>
      </c>
      <c r="D215" s="38">
        <v>1500</v>
      </c>
      <c r="E215" s="38">
        <v>1200</v>
      </c>
      <c r="F215" s="38">
        <v>1200</v>
      </c>
      <c r="G215" s="38">
        <v>1268</v>
      </c>
      <c r="H215" s="38">
        <v>1200</v>
      </c>
      <c r="I215" s="38">
        <v>1247</v>
      </c>
      <c r="J215" s="38">
        <v>1370</v>
      </c>
      <c r="K215" s="38">
        <v>1137</v>
      </c>
      <c r="L215" s="38">
        <v>1400</v>
      </c>
      <c r="M215" s="38">
        <v>1054</v>
      </c>
      <c r="N215" s="38">
        <v>1400</v>
      </c>
      <c r="O215" s="38">
        <v>1062</v>
      </c>
      <c r="P215" s="38">
        <v>1400</v>
      </c>
      <c r="Q215" s="38">
        <v>1296</v>
      </c>
      <c r="R215" s="38">
        <v>1400</v>
      </c>
      <c r="S215" s="38">
        <v>1393</v>
      </c>
      <c r="T215" s="38">
        <v>1400</v>
      </c>
      <c r="U215" s="38">
        <v>1465</v>
      </c>
      <c r="V215" s="38">
        <v>1300</v>
      </c>
      <c r="W215" s="38">
        <v>1408</v>
      </c>
      <c r="X215" s="38">
        <v>1300</v>
      </c>
      <c r="Y215" s="38">
        <v>1538</v>
      </c>
      <c r="Z215" s="38">
        <v>1500</v>
      </c>
      <c r="AA215" s="38">
        <v>1404</v>
      </c>
      <c r="AB215" s="38">
        <v>1517</v>
      </c>
      <c r="AC215" s="16">
        <f t="shared" si="120"/>
        <v>17</v>
      </c>
      <c r="AD215" s="31">
        <f t="shared" si="121"/>
        <v>0.011333333333333334</v>
      </c>
    </row>
    <row r="216" spans="1:30" ht="12" customHeight="1">
      <c r="A216" s="25">
        <v>1031</v>
      </c>
      <c r="B216" s="26" t="s">
        <v>168</v>
      </c>
      <c r="C216" s="38">
        <v>2913</v>
      </c>
      <c r="D216" s="38">
        <v>5000</v>
      </c>
      <c r="E216" s="38">
        <v>4111</v>
      </c>
      <c r="F216" s="38">
        <v>3500</v>
      </c>
      <c r="G216" s="38">
        <v>6621</v>
      </c>
      <c r="H216" s="38">
        <v>6000</v>
      </c>
      <c r="I216" s="38">
        <v>5942</v>
      </c>
      <c r="J216" s="38">
        <v>7000</v>
      </c>
      <c r="K216" s="38">
        <v>3888</v>
      </c>
      <c r="L216" s="38">
        <v>2000</v>
      </c>
      <c r="M216" s="38">
        <v>1363</v>
      </c>
      <c r="N216" s="38">
        <v>4000</v>
      </c>
      <c r="O216" s="38">
        <v>1724</v>
      </c>
      <c r="P216" s="38">
        <v>3000</v>
      </c>
      <c r="Q216" s="38">
        <v>2767</v>
      </c>
      <c r="R216" s="38">
        <v>3200</v>
      </c>
      <c r="S216" s="38">
        <v>3157</v>
      </c>
      <c r="T216" s="38">
        <v>3200</v>
      </c>
      <c r="U216" s="38">
        <v>3315</v>
      </c>
      <c r="V216" s="38">
        <v>3200</v>
      </c>
      <c r="W216" s="38">
        <v>4981</v>
      </c>
      <c r="X216" s="38">
        <v>16500</v>
      </c>
      <c r="Y216" s="38">
        <v>24812</v>
      </c>
      <c r="Z216" s="38">
        <v>25000</v>
      </c>
      <c r="AA216" s="38">
        <v>25000</v>
      </c>
      <c r="AB216" s="38">
        <v>33250</v>
      </c>
      <c r="AC216" s="16">
        <f t="shared" si="120"/>
        <v>8250</v>
      </c>
      <c r="AD216" s="31">
        <f t="shared" si="121"/>
        <v>0.33</v>
      </c>
    </row>
    <row r="217" spans="1:30" ht="12" customHeight="1">
      <c r="A217" s="25">
        <v>1032</v>
      </c>
      <c r="B217" s="26" t="s">
        <v>169</v>
      </c>
      <c r="C217" s="38">
        <v>0</v>
      </c>
      <c r="D217" s="38">
        <v>8500</v>
      </c>
      <c r="E217" s="38">
        <v>8500</v>
      </c>
      <c r="F217" s="38">
        <v>8500</v>
      </c>
      <c r="G217" s="38">
        <v>16764</v>
      </c>
      <c r="H217" s="38">
        <v>8500</v>
      </c>
      <c r="I217" s="38">
        <v>0</v>
      </c>
      <c r="J217" s="38">
        <v>8500</v>
      </c>
      <c r="K217" s="38">
        <v>0</v>
      </c>
      <c r="L217" s="38">
        <v>8500</v>
      </c>
      <c r="M217" s="38">
        <v>0</v>
      </c>
      <c r="N217" s="38">
        <v>8500</v>
      </c>
      <c r="O217" s="38">
        <v>0</v>
      </c>
      <c r="P217" s="38">
        <v>8500</v>
      </c>
      <c r="Q217" s="38">
        <v>0</v>
      </c>
      <c r="R217" s="38">
        <v>6000</v>
      </c>
      <c r="S217" s="38">
        <v>28855</v>
      </c>
      <c r="T217" s="38">
        <v>6000</v>
      </c>
      <c r="U217" s="38">
        <v>0</v>
      </c>
      <c r="V217" s="38">
        <v>6000</v>
      </c>
      <c r="W217" s="38">
        <v>0</v>
      </c>
      <c r="X217" s="38">
        <v>6000</v>
      </c>
      <c r="Y217" s="38">
        <v>0</v>
      </c>
      <c r="Z217" s="38">
        <v>6400</v>
      </c>
      <c r="AA217" s="38">
        <v>6400</v>
      </c>
      <c r="AB217" s="38">
        <v>6500</v>
      </c>
      <c r="AC217" s="16">
        <f t="shared" si="120"/>
        <v>100</v>
      </c>
      <c r="AD217" s="31">
        <f t="shared" si="121"/>
        <v>0.015625</v>
      </c>
    </row>
    <row r="218" spans="1:30" ht="12" customHeight="1">
      <c r="A218" s="25">
        <v>1033</v>
      </c>
      <c r="B218" s="26" t="s">
        <v>170</v>
      </c>
      <c r="C218" s="38">
        <v>0</v>
      </c>
      <c r="D218" s="38">
        <v>15000</v>
      </c>
      <c r="E218" s="38">
        <v>15000</v>
      </c>
      <c r="F218" s="38">
        <v>-3000</v>
      </c>
      <c r="G218" s="38">
        <v>0</v>
      </c>
      <c r="H218" s="38">
        <v>2000</v>
      </c>
      <c r="I218" s="38">
        <v>3378</v>
      </c>
      <c r="J218" s="38">
        <v>2000</v>
      </c>
      <c r="K218" s="38">
        <v>0</v>
      </c>
      <c r="L218" s="38">
        <v>10500</v>
      </c>
      <c r="M218" s="38">
        <v>10499</v>
      </c>
      <c r="N218" s="38">
        <v>2000</v>
      </c>
      <c r="O218" s="38">
        <v>5000</v>
      </c>
      <c r="P218" s="38">
        <v>0</v>
      </c>
      <c r="Q218" s="38">
        <v>0</v>
      </c>
      <c r="R218" s="38">
        <v>6500</v>
      </c>
      <c r="S218" s="38">
        <v>4100</v>
      </c>
      <c r="T218" s="38">
        <v>4000</v>
      </c>
      <c r="U218" s="38">
        <v>0</v>
      </c>
      <c r="V218" s="38">
        <v>1500</v>
      </c>
      <c r="W218" s="38"/>
      <c r="X218" s="38">
        <v>1500</v>
      </c>
      <c r="Y218" s="38">
        <v>0</v>
      </c>
      <c r="Z218" s="38">
        <v>6000</v>
      </c>
      <c r="AA218" s="38">
        <v>6000</v>
      </c>
      <c r="AB218" s="38">
        <v>6000</v>
      </c>
      <c r="AC218" s="16">
        <f t="shared" si="120"/>
        <v>0</v>
      </c>
      <c r="AD218" s="31">
        <f t="shared" si="121"/>
        <v>0</v>
      </c>
    </row>
    <row r="219" spans="1:30" s="43" customFormat="1" ht="12" customHeight="1">
      <c r="A219" s="25">
        <v>1035</v>
      </c>
      <c r="B219" s="26" t="s">
        <v>171</v>
      </c>
      <c r="C219" s="38">
        <v>862</v>
      </c>
      <c r="D219" s="38">
        <v>8500</v>
      </c>
      <c r="E219" s="38">
        <v>4000</v>
      </c>
      <c r="F219" s="38">
        <v>4000</v>
      </c>
      <c r="G219" s="38">
        <v>2434</v>
      </c>
      <c r="H219" s="38">
        <v>3000</v>
      </c>
      <c r="I219" s="38">
        <v>1340</v>
      </c>
      <c r="J219" s="38">
        <v>2500</v>
      </c>
      <c r="K219" s="38">
        <v>2187</v>
      </c>
      <c r="L219" s="38">
        <v>2500</v>
      </c>
      <c r="M219" s="38">
        <v>1046</v>
      </c>
      <c r="N219" s="38">
        <v>2500</v>
      </c>
      <c r="O219" s="38">
        <v>1802</v>
      </c>
      <c r="P219" s="38">
        <v>2600</v>
      </c>
      <c r="Q219" s="38">
        <v>1331</v>
      </c>
      <c r="R219" s="38">
        <v>2600</v>
      </c>
      <c r="S219" s="38">
        <v>2206</v>
      </c>
      <c r="T219" s="38">
        <v>2600</v>
      </c>
      <c r="U219" s="38">
        <v>1726</v>
      </c>
      <c r="V219" s="38">
        <v>2400</v>
      </c>
      <c r="W219" s="38">
        <v>1982</v>
      </c>
      <c r="X219" s="38">
        <v>2400</v>
      </c>
      <c r="Y219" s="38">
        <v>1225</v>
      </c>
      <c r="Z219" s="38">
        <v>2400</v>
      </c>
      <c r="AA219" s="38">
        <v>2400</v>
      </c>
      <c r="AB219" s="38">
        <v>2400</v>
      </c>
      <c r="AC219" s="16">
        <f t="shared" si="120"/>
        <v>0</v>
      </c>
      <c r="AD219" s="31">
        <f t="shared" si="121"/>
        <v>0</v>
      </c>
    </row>
    <row r="220" spans="1:30" s="142" customFormat="1" ht="12" customHeight="1">
      <c r="A220" s="32">
        <v>170</v>
      </c>
      <c r="B220" s="26" t="s">
        <v>56</v>
      </c>
      <c r="C220" s="37">
        <f aca="true" t="shared" si="122" ref="C220:H220">SUM(C210:C219)</f>
        <v>381075</v>
      </c>
      <c r="D220" s="4">
        <f t="shared" si="122"/>
        <v>483051</v>
      </c>
      <c r="E220" s="4">
        <f t="shared" si="122"/>
        <v>492257</v>
      </c>
      <c r="F220" s="4">
        <f t="shared" si="122"/>
        <v>550446</v>
      </c>
      <c r="G220" s="4">
        <f>SUM(G210:G219)</f>
        <v>565461</v>
      </c>
      <c r="H220" s="4">
        <f t="shared" si="122"/>
        <v>605550</v>
      </c>
      <c r="I220" s="4">
        <f aca="true" t="shared" si="123" ref="I220:Z220">SUM(I210:I219)</f>
        <v>622667</v>
      </c>
      <c r="J220" s="4">
        <f t="shared" si="123"/>
        <v>646090</v>
      </c>
      <c r="K220" s="4">
        <f t="shared" si="123"/>
        <v>684583</v>
      </c>
      <c r="L220" s="4">
        <f t="shared" si="123"/>
        <v>748600</v>
      </c>
      <c r="M220" s="4">
        <f t="shared" si="123"/>
        <v>724944</v>
      </c>
      <c r="N220" s="4">
        <f t="shared" si="123"/>
        <v>768100</v>
      </c>
      <c r="O220" s="4">
        <f t="shared" si="123"/>
        <v>712111</v>
      </c>
      <c r="P220" s="4">
        <f t="shared" si="123"/>
        <v>780135</v>
      </c>
      <c r="Q220" s="4">
        <f t="shared" si="123"/>
        <v>781288</v>
      </c>
      <c r="R220" s="4">
        <f t="shared" si="123"/>
        <v>829200</v>
      </c>
      <c r="S220" s="4">
        <f t="shared" si="123"/>
        <v>862149</v>
      </c>
      <c r="T220" s="4">
        <f t="shared" si="123"/>
        <v>854200</v>
      </c>
      <c r="U220" s="4">
        <f t="shared" si="123"/>
        <v>883080</v>
      </c>
      <c r="V220" s="4">
        <f t="shared" si="123"/>
        <v>862111</v>
      </c>
      <c r="W220" s="4">
        <f t="shared" si="123"/>
        <v>840205</v>
      </c>
      <c r="X220" s="4">
        <f t="shared" si="123"/>
        <v>944361</v>
      </c>
      <c r="Y220" s="4">
        <f t="shared" si="123"/>
        <v>902887</v>
      </c>
      <c r="Z220" s="4">
        <f t="shared" si="123"/>
        <v>959645</v>
      </c>
      <c r="AA220" s="4">
        <f>SUM(AA210:AA219)</f>
        <v>988506</v>
      </c>
      <c r="AB220" s="4">
        <f>SUM(AB210:AB219)</f>
        <v>962167</v>
      </c>
      <c r="AC220" s="21">
        <f t="shared" si="120"/>
        <v>2522</v>
      </c>
      <c r="AD220" s="34">
        <f t="shared" si="121"/>
        <v>0.0026280551662333468</v>
      </c>
    </row>
    <row r="221" spans="1:30" ht="12" customHeight="1">
      <c r="A221" s="44">
        <v>180</v>
      </c>
      <c r="B221" s="45" t="s">
        <v>57</v>
      </c>
      <c r="C221" s="3" t="s">
        <v>1</v>
      </c>
      <c r="D221" s="46" t="s">
        <v>2</v>
      </c>
      <c r="E221" s="6" t="s">
        <v>1</v>
      </c>
      <c r="F221" s="6" t="s">
        <v>2</v>
      </c>
      <c r="G221" s="6" t="s">
        <v>1</v>
      </c>
      <c r="H221" s="6" t="s">
        <v>2</v>
      </c>
      <c r="I221" s="6" t="s">
        <v>1</v>
      </c>
      <c r="J221" s="6" t="s">
        <v>2</v>
      </c>
      <c r="K221" s="6" t="s">
        <v>1</v>
      </c>
      <c r="L221" s="6" t="s">
        <v>2</v>
      </c>
      <c r="M221" s="6" t="s">
        <v>1</v>
      </c>
      <c r="N221" s="6" t="s">
        <v>2</v>
      </c>
      <c r="O221" s="6" t="s">
        <v>1</v>
      </c>
      <c r="P221" s="6" t="s">
        <v>2</v>
      </c>
      <c r="Q221" s="6" t="s">
        <v>42</v>
      </c>
      <c r="R221" s="6" t="s">
        <v>2</v>
      </c>
      <c r="S221" s="6" t="s">
        <v>1</v>
      </c>
      <c r="T221" s="6" t="s">
        <v>2</v>
      </c>
      <c r="U221" s="6" t="s">
        <v>42</v>
      </c>
      <c r="V221" s="6" t="s">
        <v>2</v>
      </c>
      <c r="W221" s="6" t="s">
        <v>1</v>
      </c>
      <c r="X221" s="6" t="s">
        <v>2</v>
      </c>
      <c r="Y221" s="6" t="s">
        <v>1</v>
      </c>
      <c r="Z221" s="6" t="s">
        <v>2</v>
      </c>
      <c r="AA221" s="6" t="s">
        <v>43</v>
      </c>
      <c r="AB221" s="6" t="s">
        <v>2</v>
      </c>
      <c r="AC221" s="6" t="s">
        <v>3</v>
      </c>
      <c r="AD221" s="7" t="s">
        <v>4</v>
      </c>
    </row>
    <row r="222" spans="1:30" ht="12" customHeight="1">
      <c r="A222" s="44"/>
      <c r="B222" s="45"/>
      <c r="C222" s="3" t="s">
        <v>5</v>
      </c>
      <c r="D222" s="46" t="s">
        <v>6</v>
      </c>
      <c r="E222" s="6" t="s">
        <v>6</v>
      </c>
      <c r="F222" s="6" t="s">
        <v>7</v>
      </c>
      <c r="G222" s="6" t="s">
        <v>7</v>
      </c>
      <c r="H222" s="6" t="s">
        <v>8</v>
      </c>
      <c r="I222" s="6" t="s">
        <v>8</v>
      </c>
      <c r="J222" s="6" t="s">
        <v>9</v>
      </c>
      <c r="K222" s="6" t="s">
        <v>9</v>
      </c>
      <c r="L222" s="6" t="s">
        <v>10</v>
      </c>
      <c r="M222" s="6" t="s">
        <v>10</v>
      </c>
      <c r="N222" s="6" t="s">
        <v>44</v>
      </c>
      <c r="O222" s="6" t="s">
        <v>11</v>
      </c>
      <c r="P222" s="6" t="s">
        <v>45</v>
      </c>
      <c r="Q222" s="6" t="s">
        <v>45</v>
      </c>
      <c r="R222" s="6" t="s">
        <v>46</v>
      </c>
      <c r="S222" s="6" t="s">
        <v>13</v>
      </c>
      <c r="T222" s="6" t="s">
        <v>14</v>
      </c>
      <c r="U222" s="6" t="s">
        <v>14</v>
      </c>
      <c r="V222" s="6" t="s">
        <v>15</v>
      </c>
      <c r="W222" s="6" t="s">
        <v>15</v>
      </c>
      <c r="X222" s="6" t="s">
        <v>16</v>
      </c>
      <c r="Y222" s="6" t="s">
        <v>16</v>
      </c>
      <c r="Z222" s="6" t="s">
        <v>17</v>
      </c>
      <c r="AA222" s="6" t="s">
        <v>17</v>
      </c>
      <c r="AB222" s="6" t="s">
        <v>402</v>
      </c>
      <c r="AC222" s="6" t="s">
        <v>400</v>
      </c>
      <c r="AD222" s="7" t="s">
        <v>400</v>
      </c>
    </row>
    <row r="223" spans="2:30" ht="12" customHeight="1">
      <c r="B223" s="32" t="s">
        <v>172</v>
      </c>
      <c r="AC223" s="16">
        <f aca="true" t="shared" si="124" ref="AC223:AC247">SUM(AB223-Z223)</f>
        <v>0</v>
      </c>
      <c r="AD223" s="31"/>
    </row>
    <row r="224" spans="2:30" ht="12" customHeight="1">
      <c r="B224" s="26" t="s">
        <v>173</v>
      </c>
      <c r="C224" s="38">
        <v>60000</v>
      </c>
      <c r="D224" s="38">
        <v>60000</v>
      </c>
      <c r="E224" s="38">
        <v>60000</v>
      </c>
      <c r="F224" s="38">
        <v>60000</v>
      </c>
      <c r="G224" s="38">
        <v>60000</v>
      </c>
      <c r="H224" s="38">
        <v>60000</v>
      </c>
      <c r="I224" s="38">
        <v>60000</v>
      </c>
      <c r="J224" s="38">
        <v>60000</v>
      </c>
      <c r="K224" s="38">
        <v>60000</v>
      </c>
      <c r="L224" s="38">
        <v>60000</v>
      </c>
      <c r="M224" s="38">
        <v>60000</v>
      </c>
      <c r="N224" s="38">
        <v>40000</v>
      </c>
      <c r="O224" s="38">
        <v>40000</v>
      </c>
      <c r="P224" s="38">
        <v>40000</v>
      </c>
      <c r="Q224" s="38">
        <v>40000</v>
      </c>
      <c r="R224" s="38">
        <v>40000</v>
      </c>
      <c r="S224" s="38">
        <v>40000</v>
      </c>
      <c r="T224" s="38">
        <v>40000</v>
      </c>
      <c r="U224" s="38">
        <v>40000</v>
      </c>
      <c r="V224" s="38">
        <v>40000</v>
      </c>
      <c r="W224" s="38">
        <v>40000</v>
      </c>
      <c r="X224" s="38">
        <v>0</v>
      </c>
      <c r="Y224" s="38">
        <v>0</v>
      </c>
      <c r="Z224" s="38">
        <v>0</v>
      </c>
      <c r="AA224" s="38">
        <v>0</v>
      </c>
      <c r="AB224" s="38">
        <v>0</v>
      </c>
      <c r="AC224" s="16">
        <f t="shared" si="124"/>
        <v>0</v>
      </c>
      <c r="AD224" s="31"/>
    </row>
    <row r="225" spans="2:30" ht="12" customHeight="1">
      <c r="B225" s="26" t="s">
        <v>174</v>
      </c>
      <c r="C225" s="38">
        <v>0</v>
      </c>
      <c r="D225" s="38">
        <v>40000</v>
      </c>
      <c r="E225" s="38">
        <v>40000</v>
      </c>
      <c r="F225" s="38">
        <v>40000</v>
      </c>
      <c r="G225" s="38">
        <v>40000</v>
      </c>
      <c r="H225" s="38">
        <v>40000</v>
      </c>
      <c r="I225" s="38">
        <v>40000</v>
      </c>
      <c r="J225" s="38">
        <v>40000</v>
      </c>
      <c r="K225" s="38">
        <v>40000</v>
      </c>
      <c r="L225" s="38">
        <v>40000</v>
      </c>
      <c r="M225" s="38">
        <v>40000</v>
      </c>
      <c r="N225" s="38">
        <v>40000</v>
      </c>
      <c r="O225" s="38">
        <v>40000</v>
      </c>
      <c r="P225" s="38">
        <v>40000</v>
      </c>
      <c r="Q225" s="38">
        <v>40000</v>
      </c>
      <c r="R225" s="38">
        <v>40000</v>
      </c>
      <c r="S225" s="38">
        <v>40000</v>
      </c>
      <c r="T225" s="38">
        <v>40000</v>
      </c>
      <c r="U225" s="38">
        <v>40000</v>
      </c>
      <c r="V225" s="38">
        <v>0</v>
      </c>
      <c r="W225" s="38">
        <v>0</v>
      </c>
      <c r="X225" s="38">
        <v>0</v>
      </c>
      <c r="Y225" s="38">
        <v>0</v>
      </c>
      <c r="Z225" s="38">
        <v>0</v>
      </c>
      <c r="AA225" s="38">
        <v>0</v>
      </c>
      <c r="AB225" s="38">
        <v>0</v>
      </c>
      <c r="AC225" s="16">
        <f t="shared" si="124"/>
        <v>0</v>
      </c>
      <c r="AD225" s="31"/>
    </row>
    <row r="226" spans="2:30" ht="12" customHeight="1">
      <c r="B226" s="26" t="s">
        <v>175</v>
      </c>
      <c r="C226" s="38"/>
      <c r="D226" s="38">
        <v>40000</v>
      </c>
      <c r="E226" s="38">
        <v>40000</v>
      </c>
      <c r="F226" s="38">
        <v>38000</v>
      </c>
      <c r="G226" s="38">
        <v>38000</v>
      </c>
      <c r="H226" s="38">
        <v>37500</v>
      </c>
      <c r="I226" s="38">
        <v>37500</v>
      </c>
      <c r="J226" s="38">
        <v>5000</v>
      </c>
      <c r="K226" s="38">
        <v>5000</v>
      </c>
      <c r="L226" s="38">
        <v>60000</v>
      </c>
      <c r="M226" s="38">
        <v>60000</v>
      </c>
      <c r="N226" s="38">
        <v>48011</v>
      </c>
      <c r="O226" s="38">
        <v>48011</v>
      </c>
      <c r="P226" s="38">
        <v>49648</v>
      </c>
      <c r="Q226" s="38">
        <v>49648</v>
      </c>
      <c r="R226" s="38">
        <v>51341</v>
      </c>
      <c r="S226" s="38">
        <v>51341</v>
      </c>
      <c r="T226" s="38"/>
      <c r="U226" s="38">
        <v>0</v>
      </c>
      <c r="V226" s="38"/>
      <c r="W226" s="38"/>
      <c r="X226" s="38"/>
      <c r="Y226" s="38"/>
      <c r="Z226" s="38"/>
      <c r="AA226" s="38"/>
      <c r="AB226" s="38"/>
      <c r="AC226" s="16">
        <f t="shared" si="124"/>
        <v>0</v>
      </c>
      <c r="AD226" s="31"/>
    </row>
    <row r="227" spans="2:30" ht="12" customHeight="1">
      <c r="B227" s="26" t="s">
        <v>176</v>
      </c>
      <c r="C227" s="38"/>
      <c r="D227" s="38">
        <v>110000</v>
      </c>
      <c r="E227" s="38">
        <v>110000</v>
      </c>
      <c r="F227" s="38">
        <v>110000</v>
      </c>
      <c r="G227" s="38">
        <v>110000</v>
      </c>
      <c r="H227" s="38">
        <v>110000</v>
      </c>
      <c r="I227" s="38">
        <v>110000</v>
      </c>
      <c r="J227" s="38">
        <v>110000</v>
      </c>
      <c r="K227" s="38">
        <v>110000</v>
      </c>
      <c r="L227" s="38">
        <v>110000</v>
      </c>
      <c r="M227" s="38">
        <v>110000</v>
      </c>
      <c r="N227" s="38">
        <v>110000</v>
      </c>
      <c r="O227" s="38">
        <v>110000</v>
      </c>
      <c r="P227" s="38">
        <v>110000</v>
      </c>
      <c r="Q227" s="38">
        <v>110000</v>
      </c>
      <c r="R227" s="38">
        <v>110000</v>
      </c>
      <c r="S227" s="38">
        <v>110000</v>
      </c>
      <c r="T227" s="38">
        <v>110000</v>
      </c>
      <c r="U227" s="38">
        <v>110000</v>
      </c>
      <c r="V227" s="38">
        <v>110000</v>
      </c>
      <c r="W227" s="38">
        <v>110000</v>
      </c>
      <c r="X227" s="38">
        <v>114639</v>
      </c>
      <c r="Y227" s="38">
        <v>114639</v>
      </c>
      <c r="Z227" s="38">
        <v>116250</v>
      </c>
      <c r="AA227" s="38">
        <v>116250</v>
      </c>
      <c r="AB227" s="38">
        <v>116250</v>
      </c>
      <c r="AC227" s="16">
        <f t="shared" si="124"/>
        <v>0</v>
      </c>
      <c r="AD227" s="31">
        <f aca="true" t="shared" si="125" ref="AD227:AD247">SUM(AC227/Z227)</f>
        <v>0</v>
      </c>
    </row>
    <row r="228" spans="2:30" ht="12" customHeight="1">
      <c r="B228" s="26" t="s">
        <v>177</v>
      </c>
      <c r="C228" s="38"/>
      <c r="D228" s="38">
        <v>175000</v>
      </c>
      <c r="E228" s="38">
        <v>175000</v>
      </c>
      <c r="F228" s="38">
        <v>175000</v>
      </c>
      <c r="G228" s="38">
        <v>175000</v>
      </c>
      <c r="H228" s="38">
        <v>175000</v>
      </c>
      <c r="I228" s="38">
        <v>175000</v>
      </c>
      <c r="J228" s="38">
        <v>175000</v>
      </c>
      <c r="K228" s="38">
        <v>175000</v>
      </c>
      <c r="L228" s="38">
        <v>175000</v>
      </c>
      <c r="M228" s="38">
        <v>175000</v>
      </c>
      <c r="N228" s="38">
        <v>175000</v>
      </c>
      <c r="O228" s="38">
        <v>175000</v>
      </c>
      <c r="P228" s="38">
        <v>175000</v>
      </c>
      <c r="Q228" s="38">
        <v>175000</v>
      </c>
      <c r="R228" s="38">
        <v>175000</v>
      </c>
      <c r="S228" s="38">
        <v>175000</v>
      </c>
      <c r="T228" s="38">
        <v>175000</v>
      </c>
      <c r="U228" s="38">
        <v>175000</v>
      </c>
      <c r="V228" s="38">
        <v>175000</v>
      </c>
      <c r="W228" s="38">
        <v>175000</v>
      </c>
      <c r="X228" s="38">
        <v>175000</v>
      </c>
      <c r="Y228" s="38">
        <v>175000</v>
      </c>
      <c r="Z228" s="38">
        <v>175000</v>
      </c>
      <c r="AA228" s="38">
        <v>175000</v>
      </c>
      <c r="AB228" s="38">
        <v>172500</v>
      </c>
      <c r="AC228" s="16">
        <f t="shared" si="124"/>
        <v>-2500</v>
      </c>
      <c r="AD228" s="31">
        <f t="shared" si="125"/>
        <v>-0.014285714285714285</v>
      </c>
    </row>
    <row r="229" spans="2:30" ht="12" customHeight="1">
      <c r="B229" s="26" t="s">
        <v>178</v>
      </c>
      <c r="C229" s="38"/>
      <c r="D229" s="38">
        <v>130000</v>
      </c>
      <c r="E229" s="38">
        <v>130000</v>
      </c>
      <c r="F229" s="38">
        <v>220000</v>
      </c>
      <c r="G229" s="38">
        <v>220000</v>
      </c>
      <c r="H229" s="38">
        <v>220000</v>
      </c>
      <c r="I229" s="38">
        <v>220000</v>
      </c>
      <c r="J229" s="38">
        <v>220000</v>
      </c>
      <c r="K229" s="38">
        <v>220000</v>
      </c>
      <c r="L229" s="38">
        <v>220000</v>
      </c>
      <c r="M229" s="38">
        <v>220000</v>
      </c>
      <c r="N229" s="38">
        <v>220000</v>
      </c>
      <c r="O229" s="38">
        <v>220000</v>
      </c>
      <c r="P229" s="38">
        <v>220000</v>
      </c>
      <c r="Q229" s="38">
        <v>220000</v>
      </c>
      <c r="R229" s="38">
        <v>220000</v>
      </c>
      <c r="S229" s="38">
        <v>220000</v>
      </c>
      <c r="T229" s="38">
        <v>220000</v>
      </c>
      <c r="U229" s="38">
        <v>220000</v>
      </c>
      <c r="V229" s="38">
        <v>215000</v>
      </c>
      <c r="W229" s="38">
        <v>215000</v>
      </c>
      <c r="X229" s="38">
        <v>215000</v>
      </c>
      <c r="Y229" s="38">
        <v>215000</v>
      </c>
      <c r="Z229" s="38">
        <v>200000</v>
      </c>
      <c r="AA229" s="38">
        <v>200000</v>
      </c>
      <c r="AB229" s="38">
        <v>225000</v>
      </c>
      <c r="AC229" s="16">
        <f t="shared" si="124"/>
        <v>25000</v>
      </c>
      <c r="AD229" s="31">
        <f t="shared" si="125"/>
        <v>0.125</v>
      </c>
    </row>
    <row r="230" spans="2:30" ht="12" customHeight="1">
      <c r="B230" s="26" t="s">
        <v>179</v>
      </c>
      <c r="C230" s="38"/>
      <c r="D230" s="38"/>
      <c r="E230" s="38"/>
      <c r="F230" s="38"/>
      <c r="G230" s="38"/>
      <c r="H230" s="38"/>
      <c r="I230" s="38"/>
      <c r="J230" s="38">
        <v>80000</v>
      </c>
      <c r="K230" s="38">
        <v>80000</v>
      </c>
      <c r="L230" s="38">
        <v>80000</v>
      </c>
      <c r="M230" s="38">
        <v>80000</v>
      </c>
      <c r="N230" s="38">
        <v>80000</v>
      </c>
      <c r="O230" s="38">
        <v>80000</v>
      </c>
      <c r="P230" s="38">
        <v>80000</v>
      </c>
      <c r="Q230" s="38">
        <v>80000</v>
      </c>
      <c r="R230" s="38">
        <v>80000</v>
      </c>
      <c r="S230" s="38">
        <v>80000</v>
      </c>
      <c r="T230" s="38">
        <v>80000</v>
      </c>
      <c r="U230" s="38">
        <v>80000</v>
      </c>
      <c r="V230" s="38">
        <v>80000</v>
      </c>
      <c r="W230" s="38">
        <v>80000</v>
      </c>
      <c r="X230" s="38">
        <v>80000</v>
      </c>
      <c r="Y230" s="38">
        <v>80000</v>
      </c>
      <c r="Z230" s="38">
        <v>80000</v>
      </c>
      <c r="AA230" s="38">
        <v>80000</v>
      </c>
      <c r="AB230" s="38">
        <v>80000</v>
      </c>
      <c r="AC230" s="16">
        <f t="shared" si="124"/>
        <v>0</v>
      </c>
      <c r="AD230" s="31">
        <f t="shared" si="125"/>
        <v>0</v>
      </c>
    </row>
    <row r="231" spans="1:30" s="33" customFormat="1" ht="12" customHeight="1">
      <c r="A231" s="25"/>
      <c r="B231" s="26" t="s">
        <v>180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>
        <v>94500</v>
      </c>
      <c r="S231" s="38">
        <v>94500</v>
      </c>
      <c r="T231" s="38">
        <v>94500</v>
      </c>
      <c r="U231" s="38">
        <v>94500</v>
      </c>
      <c r="V231" s="38">
        <v>94500</v>
      </c>
      <c r="W231" s="38">
        <v>94500</v>
      </c>
      <c r="X231" s="38">
        <v>94500</v>
      </c>
      <c r="Y231" s="38">
        <v>94500</v>
      </c>
      <c r="Z231" s="38">
        <v>94500</v>
      </c>
      <c r="AA231" s="38">
        <v>94500</v>
      </c>
      <c r="AB231" s="38">
        <v>94500</v>
      </c>
      <c r="AC231" s="16">
        <f t="shared" si="124"/>
        <v>0</v>
      </c>
      <c r="AD231" s="31">
        <f t="shared" si="125"/>
        <v>0</v>
      </c>
    </row>
    <row r="232" spans="2:30" ht="12" customHeight="1">
      <c r="B232" s="26" t="s">
        <v>181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>
        <v>106175</v>
      </c>
      <c r="U232" s="38">
        <v>106488</v>
      </c>
      <c r="V232" s="38">
        <v>106488</v>
      </c>
      <c r="W232" s="38">
        <v>106488</v>
      </c>
      <c r="X232" s="38">
        <v>106488</v>
      </c>
      <c r="Y232" s="38">
        <v>106488</v>
      </c>
      <c r="Z232" s="38">
        <v>106488</v>
      </c>
      <c r="AA232" s="38">
        <v>106488</v>
      </c>
      <c r="AB232" s="38">
        <v>106488</v>
      </c>
      <c r="AC232" s="16">
        <f t="shared" si="124"/>
        <v>0</v>
      </c>
      <c r="AD232" s="31">
        <f t="shared" si="125"/>
        <v>0</v>
      </c>
    </row>
    <row r="233" spans="1:30" s="33" customFormat="1" ht="12" customHeight="1">
      <c r="A233" s="32"/>
      <c r="B233" s="26" t="s">
        <v>182</v>
      </c>
      <c r="C233" s="37"/>
      <c r="D233" s="37">
        <f>SUM(D224:D229)</f>
        <v>555000</v>
      </c>
      <c r="E233" s="37">
        <f>SUM(E224:E229)</f>
        <v>555000</v>
      </c>
      <c r="F233" s="37">
        <f>SUM(F224:F229)</f>
        <v>643000</v>
      </c>
      <c r="G233" s="37">
        <f>SUM(G224:G229)</f>
        <v>643000</v>
      </c>
      <c r="H233" s="37">
        <f aca="true" t="shared" si="126" ref="H233:Q233">SUM(H224:H230)</f>
        <v>642500</v>
      </c>
      <c r="I233" s="37">
        <f t="shared" si="126"/>
        <v>642500</v>
      </c>
      <c r="J233" s="37">
        <f t="shared" si="126"/>
        <v>690000</v>
      </c>
      <c r="K233" s="37">
        <f t="shared" si="126"/>
        <v>690000</v>
      </c>
      <c r="L233" s="37">
        <f t="shared" si="126"/>
        <v>745000</v>
      </c>
      <c r="M233" s="37">
        <f t="shared" si="126"/>
        <v>745000</v>
      </c>
      <c r="N233" s="37">
        <f t="shared" si="126"/>
        <v>713011</v>
      </c>
      <c r="O233" s="37">
        <f t="shared" si="126"/>
        <v>713011</v>
      </c>
      <c r="P233" s="37">
        <f t="shared" si="126"/>
        <v>714648</v>
      </c>
      <c r="Q233" s="37">
        <f t="shared" si="126"/>
        <v>714648</v>
      </c>
      <c r="R233" s="37">
        <f>SUM(R224:R231)</f>
        <v>810841</v>
      </c>
      <c r="S233" s="37">
        <f>SUM(S224:S231)</f>
        <v>810841</v>
      </c>
      <c r="T233" s="37">
        <f aca="true" t="shared" si="127" ref="T233:Z233">SUM(T224:T232)</f>
        <v>865675</v>
      </c>
      <c r="U233" s="37">
        <f t="shared" si="127"/>
        <v>865988</v>
      </c>
      <c r="V233" s="37">
        <f t="shared" si="127"/>
        <v>820988</v>
      </c>
      <c r="W233" s="37">
        <f t="shared" si="127"/>
        <v>820988</v>
      </c>
      <c r="X233" s="37">
        <f t="shared" si="127"/>
        <v>785627</v>
      </c>
      <c r="Y233" s="37">
        <f t="shared" si="127"/>
        <v>785627</v>
      </c>
      <c r="Z233" s="37">
        <f t="shared" si="127"/>
        <v>772238</v>
      </c>
      <c r="AA233" s="37">
        <f>SUM(AA224:AA232)</f>
        <v>772238</v>
      </c>
      <c r="AB233" s="37">
        <f>SUM(AB224:AB232)</f>
        <v>794738</v>
      </c>
      <c r="AC233" s="21">
        <f t="shared" si="124"/>
        <v>22500</v>
      </c>
      <c r="AD233" s="34">
        <f t="shared" si="125"/>
        <v>0.029136095348843233</v>
      </c>
    </row>
    <row r="234" spans="2:30" ht="12" customHeight="1">
      <c r="B234" s="32" t="s">
        <v>183</v>
      </c>
      <c r="E234" s="28"/>
      <c r="G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16">
        <f t="shared" si="124"/>
        <v>0</v>
      </c>
      <c r="AD234" s="31"/>
    </row>
    <row r="235" spans="2:30" ht="12" customHeight="1">
      <c r="B235" s="26" t="s">
        <v>173</v>
      </c>
      <c r="C235" s="38"/>
      <c r="D235" s="38">
        <v>26935</v>
      </c>
      <c r="E235" s="38">
        <v>26935</v>
      </c>
      <c r="F235" s="38">
        <v>20849</v>
      </c>
      <c r="G235" s="38">
        <v>20849</v>
      </c>
      <c r="H235" s="38">
        <v>17621</v>
      </c>
      <c r="I235" s="38">
        <v>17621</v>
      </c>
      <c r="J235" s="38">
        <v>14320</v>
      </c>
      <c r="K235" s="38">
        <v>14320</v>
      </c>
      <c r="L235" s="38">
        <v>11437</v>
      </c>
      <c r="M235" s="38">
        <v>11437</v>
      </c>
      <c r="N235" s="38">
        <v>8937</v>
      </c>
      <c r="O235" s="38">
        <v>8937</v>
      </c>
      <c r="P235" s="38">
        <v>6399</v>
      </c>
      <c r="Q235" s="38">
        <v>6399</v>
      </c>
      <c r="R235" s="38">
        <v>3420</v>
      </c>
      <c r="S235" s="38">
        <v>3420</v>
      </c>
      <c r="T235" s="38">
        <v>1964</v>
      </c>
      <c r="U235" s="38">
        <v>2480</v>
      </c>
      <c r="V235" s="38">
        <v>830</v>
      </c>
      <c r="W235" s="38">
        <v>830</v>
      </c>
      <c r="X235" s="38">
        <v>830</v>
      </c>
      <c r="Y235" s="38">
        <v>830</v>
      </c>
      <c r="Z235" s="38">
        <v>0</v>
      </c>
      <c r="AA235" s="38">
        <v>0</v>
      </c>
      <c r="AB235" s="38">
        <v>0</v>
      </c>
      <c r="AC235" s="16">
        <f t="shared" si="124"/>
        <v>0</v>
      </c>
      <c r="AD235" s="31"/>
    </row>
    <row r="236" spans="2:30" ht="12" customHeight="1">
      <c r="B236" s="26" t="s">
        <v>174</v>
      </c>
      <c r="C236" s="38"/>
      <c r="D236" s="38">
        <v>13844</v>
      </c>
      <c r="E236" s="38">
        <v>13844</v>
      </c>
      <c r="F236" s="38">
        <v>12353</v>
      </c>
      <c r="G236" s="38">
        <v>12353</v>
      </c>
      <c r="H236" s="38">
        <v>10440</v>
      </c>
      <c r="I236" s="38">
        <v>10440</v>
      </c>
      <c r="J236" s="38">
        <v>8840</v>
      </c>
      <c r="K236" s="38">
        <v>8840</v>
      </c>
      <c r="L236" s="38">
        <v>7240</v>
      </c>
      <c r="M236" s="38">
        <v>7240</v>
      </c>
      <c r="N236" s="38">
        <v>5640</v>
      </c>
      <c r="O236" s="38">
        <v>5640</v>
      </c>
      <c r="P236" s="38">
        <v>4040</v>
      </c>
      <c r="Q236" s="38">
        <v>4040</v>
      </c>
      <c r="R236" s="38">
        <v>2440</v>
      </c>
      <c r="S236" s="38">
        <v>2440</v>
      </c>
      <c r="T236" s="38">
        <v>820</v>
      </c>
      <c r="U236" s="38">
        <v>820</v>
      </c>
      <c r="V236" s="38">
        <v>0</v>
      </c>
      <c r="W236" s="38">
        <v>0</v>
      </c>
      <c r="X236" s="38">
        <v>0</v>
      </c>
      <c r="Y236" s="38">
        <v>0</v>
      </c>
      <c r="Z236" s="38">
        <v>0</v>
      </c>
      <c r="AA236" s="38">
        <v>0</v>
      </c>
      <c r="AB236" s="38">
        <v>0</v>
      </c>
      <c r="AC236" s="16">
        <f t="shared" si="124"/>
        <v>0</v>
      </c>
      <c r="AD236" s="31" t="e">
        <f t="shared" si="125"/>
        <v>#DIV/0!</v>
      </c>
    </row>
    <row r="237" spans="2:30" ht="12" customHeight="1">
      <c r="B237" s="26" t="s">
        <v>175</v>
      </c>
      <c r="C237" s="38"/>
      <c r="D237" s="38">
        <v>3750</v>
      </c>
      <c r="E237" s="38">
        <v>3750</v>
      </c>
      <c r="F237" s="38">
        <v>1718</v>
      </c>
      <c r="G237" s="38">
        <v>1718</v>
      </c>
      <c r="H237" s="38">
        <v>950</v>
      </c>
      <c r="I237" s="38">
        <v>950</v>
      </c>
      <c r="J237" s="38">
        <v>100</v>
      </c>
      <c r="K237" s="38">
        <v>100</v>
      </c>
      <c r="L237" s="38">
        <v>7000</v>
      </c>
      <c r="M237" s="38">
        <v>7000</v>
      </c>
      <c r="N237" s="38">
        <v>5081</v>
      </c>
      <c r="O237" s="38">
        <v>5081</v>
      </c>
      <c r="P237" s="38">
        <v>3444</v>
      </c>
      <c r="Q237" s="38">
        <v>3444</v>
      </c>
      <c r="R237" s="38">
        <v>1751</v>
      </c>
      <c r="S237" s="38">
        <v>1751</v>
      </c>
      <c r="T237" s="38"/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8">
        <v>0</v>
      </c>
      <c r="AB237" s="38">
        <v>0</v>
      </c>
      <c r="AC237" s="16">
        <f t="shared" si="124"/>
        <v>0</v>
      </c>
      <c r="AD237" s="31" t="e">
        <f t="shared" si="125"/>
        <v>#DIV/0!</v>
      </c>
    </row>
    <row r="238" spans="2:30" ht="12" customHeight="1">
      <c r="B238" s="26" t="s">
        <v>176</v>
      </c>
      <c r="C238" s="38"/>
      <c r="D238" s="38">
        <v>107360</v>
      </c>
      <c r="E238" s="38">
        <v>107360</v>
      </c>
      <c r="F238" s="38">
        <v>102960</v>
      </c>
      <c r="G238" s="38">
        <v>102960</v>
      </c>
      <c r="H238" s="38">
        <v>99452</v>
      </c>
      <c r="I238" s="38">
        <v>99452</v>
      </c>
      <c r="J238" s="38">
        <v>94658</v>
      </c>
      <c r="K238" s="38">
        <v>94658</v>
      </c>
      <c r="L238" s="38">
        <v>88575</v>
      </c>
      <c r="M238" s="38">
        <v>88575</v>
      </c>
      <c r="N238" s="38">
        <v>83570</v>
      </c>
      <c r="O238" s="38">
        <v>83570</v>
      </c>
      <c r="P238" s="38">
        <v>77407</v>
      </c>
      <c r="Q238" s="38">
        <v>77407</v>
      </c>
      <c r="R238" s="38">
        <v>73186</v>
      </c>
      <c r="S238" s="38">
        <v>73186</v>
      </c>
      <c r="T238" s="38">
        <v>70509</v>
      </c>
      <c r="U238" s="38">
        <v>68668</v>
      </c>
      <c r="V238" s="38">
        <v>62590</v>
      </c>
      <c r="W238" s="38">
        <v>30000</v>
      </c>
      <c r="X238" s="38">
        <v>25218</v>
      </c>
      <c r="Y238" s="38">
        <v>25218</v>
      </c>
      <c r="Z238" s="38">
        <v>22894</v>
      </c>
      <c r="AA238" s="38">
        <v>22894</v>
      </c>
      <c r="AB238" s="38">
        <v>20575</v>
      </c>
      <c r="AC238" s="16">
        <f t="shared" si="124"/>
        <v>-2319</v>
      </c>
      <c r="AD238" s="31">
        <f t="shared" si="125"/>
        <v>-0.10129291517428148</v>
      </c>
    </row>
    <row r="239" spans="2:30" ht="12" customHeight="1">
      <c r="B239" s="26" t="s">
        <v>177</v>
      </c>
      <c r="C239" s="38"/>
      <c r="D239" s="38">
        <v>170800</v>
      </c>
      <c r="E239" s="38">
        <v>170800</v>
      </c>
      <c r="F239" s="38">
        <v>163800</v>
      </c>
      <c r="G239" s="38">
        <v>163800</v>
      </c>
      <c r="H239" s="38">
        <v>155552</v>
      </c>
      <c r="I239" s="38">
        <v>155552</v>
      </c>
      <c r="J239" s="38">
        <v>148055</v>
      </c>
      <c r="K239" s="38">
        <v>148055</v>
      </c>
      <c r="L239" s="38">
        <v>141491</v>
      </c>
      <c r="M239" s="38">
        <v>141491</v>
      </c>
      <c r="N239" s="38">
        <v>133493</v>
      </c>
      <c r="O239" s="38">
        <v>133493</v>
      </c>
      <c r="P239" s="38">
        <v>126297</v>
      </c>
      <c r="Q239" s="38">
        <v>126297</v>
      </c>
      <c r="R239" s="38">
        <v>116909</v>
      </c>
      <c r="S239" s="38">
        <v>116909</v>
      </c>
      <c r="T239" s="38">
        <v>105764</v>
      </c>
      <c r="U239" s="38">
        <v>107605</v>
      </c>
      <c r="V239" s="38">
        <v>99575</v>
      </c>
      <c r="W239" s="38">
        <v>45000</v>
      </c>
      <c r="X239" s="38">
        <v>37827</v>
      </c>
      <c r="Y239" s="38">
        <v>37827</v>
      </c>
      <c r="Z239" s="38">
        <v>34341</v>
      </c>
      <c r="AA239" s="38">
        <v>34341</v>
      </c>
      <c r="AB239" s="38">
        <v>30860</v>
      </c>
      <c r="AC239" s="16">
        <f t="shared" si="124"/>
        <v>-3481</v>
      </c>
      <c r="AD239" s="31">
        <f t="shared" si="125"/>
        <v>-0.10136571445211263</v>
      </c>
    </row>
    <row r="240" spans="2:30" ht="12" customHeight="1">
      <c r="B240" s="26" t="s">
        <v>178</v>
      </c>
      <c r="C240" s="38"/>
      <c r="D240" s="38"/>
      <c r="E240" s="38"/>
      <c r="F240" s="38">
        <v>218127</v>
      </c>
      <c r="G240" s="38">
        <v>218127</v>
      </c>
      <c r="H240" s="38">
        <v>172135</v>
      </c>
      <c r="I240" s="38">
        <v>172135</v>
      </c>
      <c r="J240" s="38">
        <v>163335</v>
      </c>
      <c r="K240" s="38">
        <v>163335</v>
      </c>
      <c r="L240" s="38">
        <v>154535</v>
      </c>
      <c r="M240" s="38">
        <v>154535</v>
      </c>
      <c r="N240" s="38">
        <v>145405</v>
      </c>
      <c r="O240" s="38">
        <v>145405</v>
      </c>
      <c r="P240" s="38">
        <v>136275</v>
      </c>
      <c r="Q240" s="38">
        <v>136275</v>
      </c>
      <c r="R240" s="38">
        <v>127145</v>
      </c>
      <c r="S240" s="38">
        <v>127145</v>
      </c>
      <c r="T240" s="38">
        <v>117905</v>
      </c>
      <c r="U240" s="38">
        <v>117905</v>
      </c>
      <c r="V240" s="38">
        <v>108555</v>
      </c>
      <c r="W240" s="38">
        <v>108555</v>
      </c>
      <c r="X240" s="38">
        <v>99418</v>
      </c>
      <c r="Y240" s="38">
        <v>99418</v>
      </c>
      <c r="Z240" s="38">
        <v>90280</v>
      </c>
      <c r="AA240" s="38">
        <v>90280</v>
      </c>
      <c r="AB240" s="38">
        <v>40300</v>
      </c>
      <c r="AC240" s="16">
        <f t="shared" si="124"/>
        <v>-49980</v>
      </c>
      <c r="AD240" s="31">
        <f t="shared" si="125"/>
        <v>-0.5536109880372175</v>
      </c>
    </row>
    <row r="241" spans="2:30" ht="12" customHeight="1">
      <c r="B241" s="26" t="s">
        <v>179</v>
      </c>
      <c r="C241" s="38"/>
      <c r="D241" s="38"/>
      <c r="E241" s="38"/>
      <c r="F241" s="38"/>
      <c r="G241" s="38"/>
      <c r="H241" s="38">
        <v>55000</v>
      </c>
      <c r="I241" s="38">
        <v>52166</v>
      </c>
      <c r="J241" s="38">
        <v>62600</v>
      </c>
      <c r="K241" s="38">
        <v>62600</v>
      </c>
      <c r="L241" s="38">
        <v>60000</v>
      </c>
      <c r="M241" s="38">
        <v>60000</v>
      </c>
      <c r="N241" s="38">
        <v>57400</v>
      </c>
      <c r="O241" s="38">
        <v>57400</v>
      </c>
      <c r="P241" s="38">
        <v>54800</v>
      </c>
      <c r="Q241" s="38">
        <v>54800</v>
      </c>
      <c r="R241" s="38">
        <v>52200</v>
      </c>
      <c r="S241" s="38">
        <v>52200</v>
      </c>
      <c r="T241" s="38">
        <v>49400</v>
      </c>
      <c r="U241" s="38">
        <v>49400</v>
      </c>
      <c r="V241" s="38">
        <v>46400</v>
      </c>
      <c r="W241" s="38">
        <v>46400</v>
      </c>
      <c r="X241" s="38">
        <v>43200</v>
      </c>
      <c r="Y241" s="38">
        <v>43200</v>
      </c>
      <c r="Z241" s="38">
        <v>40000</v>
      </c>
      <c r="AA241" s="38">
        <v>40000</v>
      </c>
      <c r="AB241" s="38">
        <v>36800</v>
      </c>
      <c r="AC241" s="16">
        <f t="shared" si="124"/>
        <v>-3200</v>
      </c>
      <c r="AD241" s="31">
        <f t="shared" si="125"/>
        <v>-0.08</v>
      </c>
    </row>
    <row r="242" spans="1:30" s="33" customFormat="1" ht="12" customHeight="1">
      <c r="A242" s="25"/>
      <c r="B242" s="26" t="s">
        <v>180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>
        <v>80000</v>
      </c>
      <c r="Q242" s="38">
        <v>80000</v>
      </c>
      <c r="R242" s="38">
        <v>84861</v>
      </c>
      <c r="S242" s="38">
        <v>84861</v>
      </c>
      <c r="T242" s="38">
        <v>81128</v>
      </c>
      <c r="U242" s="38">
        <v>81128</v>
      </c>
      <c r="V242" s="38">
        <v>77112</v>
      </c>
      <c r="W242" s="38">
        <v>77112</v>
      </c>
      <c r="X242" s="38">
        <v>72860</v>
      </c>
      <c r="Y242" s="38">
        <v>72860</v>
      </c>
      <c r="Z242" s="38">
        <v>68418</v>
      </c>
      <c r="AA242" s="38">
        <v>68418</v>
      </c>
      <c r="AB242" s="38">
        <v>63788</v>
      </c>
      <c r="AC242" s="16">
        <f t="shared" si="124"/>
        <v>-4630</v>
      </c>
      <c r="AD242" s="31">
        <f t="shared" si="125"/>
        <v>-0.06767224999269199</v>
      </c>
    </row>
    <row r="243" spans="2:30" ht="12" customHeight="1">
      <c r="B243" s="26" t="s">
        <v>181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>
        <v>106175</v>
      </c>
      <c r="U243" s="38">
        <v>70516</v>
      </c>
      <c r="V243" s="38">
        <v>73466</v>
      </c>
      <c r="W243" s="38">
        <v>73466</v>
      </c>
      <c r="X243" s="38">
        <v>70004</v>
      </c>
      <c r="Y243" s="38">
        <v>70004</v>
      </c>
      <c r="Z243" s="38">
        <v>66544</v>
      </c>
      <c r="AA243" s="38">
        <v>66544</v>
      </c>
      <c r="AB243" s="38">
        <v>63083</v>
      </c>
      <c r="AC243" s="16">
        <f t="shared" si="124"/>
        <v>-3461</v>
      </c>
      <c r="AD243" s="31">
        <f t="shared" si="125"/>
        <v>-0.05201069968742486</v>
      </c>
    </row>
    <row r="244" spans="1:30" s="33" customFormat="1" ht="12" customHeight="1">
      <c r="A244" s="32"/>
      <c r="B244" s="26" t="s">
        <v>184</v>
      </c>
      <c r="C244" s="37"/>
      <c r="D244" s="37">
        <f>SUM(D235:D239)</f>
        <v>322689</v>
      </c>
      <c r="E244" s="37">
        <f>SUM(E235:E239)</f>
        <v>322689</v>
      </c>
      <c r="F244" s="37">
        <f>SUM(F235:F240)</f>
        <v>519807</v>
      </c>
      <c r="G244" s="37">
        <f>SUM(G235:G240)</f>
        <v>519807</v>
      </c>
      <c r="H244" s="37">
        <f aca="true" t="shared" si="128" ref="H244:O244">SUM(H235:H241)</f>
        <v>511150</v>
      </c>
      <c r="I244" s="37">
        <f t="shared" si="128"/>
        <v>508316</v>
      </c>
      <c r="J244" s="37">
        <f t="shared" si="128"/>
        <v>491908</v>
      </c>
      <c r="K244" s="37">
        <f t="shared" si="128"/>
        <v>491908</v>
      </c>
      <c r="L244" s="37">
        <f t="shared" si="128"/>
        <v>470278</v>
      </c>
      <c r="M244" s="37">
        <f t="shared" si="128"/>
        <v>470278</v>
      </c>
      <c r="N244" s="37">
        <f t="shared" si="128"/>
        <v>439526</v>
      </c>
      <c r="O244" s="37">
        <f t="shared" si="128"/>
        <v>439526</v>
      </c>
      <c r="P244" s="37">
        <f>SUM(P235:P242)</f>
        <v>488662</v>
      </c>
      <c r="Q244" s="37">
        <f>SUM(Q235:Q242)</f>
        <v>488662</v>
      </c>
      <c r="R244" s="37">
        <f>SUM(R235:R242)</f>
        <v>461912</v>
      </c>
      <c r="S244" s="37">
        <f>SUM(S235:S242)</f>
        <v>461912</v>
      </c>
      <c r="T244" s="37">
        <f aca="true" t="shared" si="129" ref="T244:Z244">SUM(T235:T243)</f>
        <v>533665</v>
      </c>
      <c r="U244" s="37">
        <f t="shared" si="129"/>
        <v>498522</v>
      </c>
      <c r="V244" s="37">
        <f t="shared" si="129"/>
        <v>468528</v>
      </c>
      <c r="W244" s="37">
        <f t="shared" si="129"/>
        <v>381363</v>
      </c>
      <c r="X244" s="37">
        <f t="shared" si="129"/>
        <v>349357</v>
      </c>
      <c r="Y244" s="37">
        <f t="shared" si="129"/>
        <v>349357</v>
      </c>
      <c r="Z244" s="37">
        <f t="shared" si="129"/>
        <v>322477</v>
      </c>
      <c r="AA244" s="37">
        <f>SUM(AA235:AA243)</f>
        <v>322477</v>
      </c>
      <c r="AB244" s="37">
        <f>SUM(AB235:AB243)</f>
        <v>255406</v>
      </c>
      <c r="AC244" s="16">
        <f t="shared" si="124"/>
        <v>-67071</v>
      </c>
      <c r="AD244" s="31">
        <f t="shared" si="125"/>
        <v>-0.20798692619938786</v>
      </c>
    </row>
    <row r="245" spans="1:30" s="33" customFormat="1" ht="12" customHeight="1">
      <c r="A245" s="25"/>
      <c r="B245" s="26" t="s">
        <v>185</v>
      </c>
      <c r="C245" s="37"/>
      <c r="D245" s="37"/>
      <c r="E245" s="37"/>
      <c r="F245" s="38">
        <v>1000</v>
      </c>
      <c r="G245" s="38">
        <v>1000</v>
      </c>
      <c r="H245" s="38">
        <v>1000</v>
      </c>
      <c r="I245" s="38">
        <v>1000</v>
      </c>
      <c r="J245" s="38">
        <v>1000</v>
      </c>
      <c r="K245" s="38">
        <v>1000</v>
      </c>
      <c r="L245" s="38">
        <v>1000</v>
      </c>
      <c r="M245" s="38">
        <v>1000</v>
      </c>
      <c r="N245" s="38">
        <v>1000</v>
      </c>
      <c r="O245" s="38">
        <v>1000</v>
      </c>
      <c r="P245" s="38">
        <v>1000</v>
      </c>
      <c r="Q245" s="38">
        <v>1244</v>
      </c>
      <c r="R245" s="38">
        <v>1000</v>
      </c>
      <c r="S245" s="38">
        <v>1000</v>
      </c>
      <c r="T245" s="38">
        <v>1000</v>
      </c>
      <c r="U245" s="38">
        <v>2583</v>
      </c>
      <c r="V245" s="38">
        <v>1000</v>
      </c>
      <c r="W245" s="38">
        <v>1000</v>
      </c>
      <c r="X245" s="38">
        <v>1000</v>
      </c>
      <c r="Y245" s="38">
        <v>1000</v>
      </c>
      <c r="Z245" s="38">
        <v>1000</v>
      </c>
      <c r="AA245" s="38">
        <v>1000</v>
      </c>
      <c r="AB245" s="38">
        <v>1000</v>
      </c>
      <c r="AC245" s="16">
        <f t="shared" si="124"/>
        <v>0</v>
      </c>
      <c r="AD245" s="31">
        <f t="shared" si="125"/>
        <v>0</v>
      </c>
    </row>
    <row r="246" spans="1:30" s="33" customFormat="1" ht="12" customHeight="1">
      <c r="A246" s="32"/>
      <c r="B246" s="26" t="s">
        <v>186</v>
      </c>
      <c r="C246" s="5"/>
      <c r="D246" s="4"/>
      <c r="E246" s="5"/>
      <c r="F246" s="37">
        <v>-200000</v>
      </c>
      <c r="G246" s="37">
        <v>-200000</v>
      </c>
      <c r="H246" s="37">
        <v>-100000</v>
      </c>
      <c r="I246" s="37">
        <v>-100000</v>
      </c>
      <c r="J246" s="37">
        <v>0</v>
      </c>
      <c r="K246" s="37">
        <v>-100000</v>
      </c>
      <c r="L246" s="37">
        <v>-25795</v>
      </c>
      <c r="M246" s="37">
        <v>-25795</v>
      </c>
      <c r="N246" s="37">
        <v>0</v>
      </c>
      <c r="O246" s="37">
        <v>0</v>
      </c>
      <c r="P246" s="37">
        <v>0</v>
      </c>
      <c r="Q246" s="37">
        <v>0</v>
      </c>
      <c r="R246" s="38">
        <v>-72043</v>
      </c>
      <c r="S246" s="38">
        <v>-72043</v>
      </c>
      <c r="T246" s="38">
        <v>-72043</v>
      </c>
      <c r="U246" s="38"/>
      <c r="V246" s="38">
        <v>0</v>
      </c>
      <c r="W246" s="38">
        <v>0</v>
      </c>
      <c r="X246" s="38">
        <v>0</v>
      </c>
      <c r="Y246" s="38">
        <v>0</v>
      </c>
      <c r="Z246" s="38">
        <v>0</v>
      </c>
      <c r="AA246" s="38">
        <v>0</v>
      </c>
      <c r="AB246" s="38">
        <v>0</v>
      </c>
      <c r="AC246" s="16">
        <f t="shared" si="124"/>
        <v>0</v>
      </c>
      <c r="AD246" s="31"/>
    </row>
    <row r="247" spans="1:30" s="33" customFormat="1" ht="12" customHeight="1">
      <c r="A247" s="32"/>
      <c r="B247" s="26" t="s">
        <v>187</v>
      </c>
      <c r="C247" s="5"/>
      <c r="D247" s="4"/>
      <c r="E247" s="5"/>
      <c r="F247" s="37"/>
      <c r="G247" s="37"/>
      <c r="H247" s="37">
        <v>-70000</v>
      </c>
      <c r="I247" s="37">
        <v>-70000</v>
      </c>
      <c r="J247" s="4">
        <v>-142600</v>
      </c>
      <c r="K247" s="37">
        <v>-70000</v>
      </c>
      <c r="L247" s="4">
        <v>-140000</v>
      </c>
      <c r="M247" s="4">
        <v>-140000</v>
      </c>
      <c r="N247" s="4">
        <v>-137400</v>
      </c>
      <c r="O247" s="4">
        <v>-137400</v>
      </c>
      <c r="P247" s="4">
        <v>-134800</v>
      </c>
      <c r="Q247" s="4">
        <v>-134800</v>
      </c>
      <c r="R247" s="4">
        <v>-132200</v>
      </c>
      <c r="S247" s="4">
        <v>-132200</v>
      </c>
      <c r="T247" s="4">
        <v>-129400</v>
      </c>
      <c r="U247" s="4">
        <v>-132200</v>
      </c>
      <c r="V247" s="4">
        <v>-126400</v>
      </c>
      <c r="W247" s="4">
        <v>-126400</v>
      </c>
      <c r="X247" s="4">
        <v>-123200</v>
      </c>
      <c r="Y247" s="4">
        <v>-123200</v>
      </c>
      <c r="Z247" s="4">
        <v>-120000</v>
      </c>
      <c r="AA247" s="4">
        <v>-120000</v>
      </c>
      <c r="AB247" s="4">
        <v>-116800</v>
      </c>
      <c r="AC247" s="21">
        <f t="shared" si="124"/>
        <v>3200</v>
      </c>
      <c r="AD247" s="34">
        <f t="shared" si="125"/>
        <v>-0.02666666666666667</v>
      </c>
    </row>
    <row r="248" spans="1:30" s="33" customFormat="1" ht="12" customHeight="1">
      <c r="A248" s="32"/>
      <c r="B248" s="26" t="s">
        <v>57</v>
      </c>
      <c r="C248" s="4">
        <v>490266</v>
      </c>
      <c r="D248" s="4">
        <f>SUM(D244+D233)</f>
        <v>877689</v>
      </c>
      <c r="E248" s="4">
        <v>1039059</v>
      </c>
      <c r="F248" s="4">
        <f>SUM(F233+F244+F245+F246)</f>
        <v>963807</v>
      </c>
      <c r="G248" s="4">
        <f>SUM(G233+G244+G245+G246)</f>
        <v>963807</v>
      </c>
      <c r="H248" s="4">
        <f>SUM(H233+H244+H246+H247)</f>
        <v>983650</v>
      </c>
      <c r="I248" s="4">
        <v>1135213</v>
      </c>
      <c r="J248" s="4">
        <f>SUM(J244:J247)+(J233)</f>
        <v>1040308</v>
      </c>
      <c r="K248" s="4">
        <f aca="true" t="shared" si="130" ref="K248:Z248">SUM(K247+K246+K245+K244+K233)</f>
        <v>1012908</v>
      </c>
      <c r="L248" s="4">
        <f t="shared" si="130"/>
        <v>1050483</v>
      </c>
      <c r="M248" s="4">
        <f t="shared" si="130"/>
        <v>1050483</v>
      </c>
      <c r="N248" s="4">
        <f t="shared" si="130"/>
        <v>1016137</v>
      </c>
      <c r="O248" s="4">
        <f t="shared" si="130"/>
        <v>1016137</v>
      </c>
      <c r="P248" s="4">
        <f t="shared" si="130"/>
        <v>1069510</v>
      </c>
      <c r="Q248" s="4">
        <f t="shared" si="130"/>
        <v>1069754</v>
      </c>
      <c r="R248" s="4">
        <f t="shared" si="130"/>
        <v>1069510</v>
      </c>
      <c r="S248" s="4">
        <f t="shared" si="130"/>
        <v>1069510</v>
      </c>
      <c r="T248" s="4">
        <f t="shared" si="130"/>
        <v>1198897</v>
      </c>
      <c r="U248" s="4">
        <f t="shared" si="130"/>
        <v>1234893</v>
      </c>
      <c r="V248" s="4">
        <f t="shared" si="130"/>
        <v>1164116</v>
      </c>
      <c r="W248" s="4">
        <f t="shared" si="130"/>
        <v>1076951</v>
      </c>
      <c r="X248" s="4">
        <f t="shared" si="130"/>
        <v>1012784</v>
      </c>
      <c r="Y248" s="4">
        <f t="shared" si="130"/>
        <v>1012784</v>
      </c>
      <c r="Z248" s="4">
        <f t="shared" si="130"/>
        <v>975715</v>
      </c>
      <c r="AA248" s="4">
        <f>SUM(AA247+AA246+AA245+AA244+AA233)</f>
        <v>975715</v>
      </c>
      <c r="AB248" s="4">
        <f>SUM(AB247+AB246+AB245+AB244+AB233)</f>
        <v>934344</v>
      </c>
      <c r="AC248" s="21">
        <f>SUM(AB248-Z248)</f>
        <v>-41371</v>
      </c>
      <c r="AD248" s="34">
        <f>SUM(AC248/X248)</f>
        <v>-0.040848789080396214</v>
      </c>
    </row>
    <row r="249" spans="1:30" ht="12" customHeight="1">
      <c r="A249" s="3">
        <v>210</v>
      </c>
      <c r="B249" s="30" t="s">
        <v>61</v>
      </c>
      <c r="C249" s="3" t="s">
        <v>1</v>
      </c>
      <c r="D249" s="6" t="s">
        <v>2</v>
      </c>
      <c r="E249" s="6" t="s">
        <v>1</v>
      </c>
      <c r="F249" s="6" t="s">
        <v>2</v>
      </c>
      <c r="G249" s="6" t="s">
        <v>1</v>
      </c>
      <c r="H249" s="6" t="s">
        <v>2</v>
      </c>
      <c r="I249" s="6" t="s">
        <v>1</v>
      </c>
      <c r="J249" s="6" t="s">
        <v>2</v>
      </c>
      <c r="K249" s="6" t="s">
        <v>1</v>
      </c>
      <c r="L249" s="6" t="s">
        <v>2</v>
      </c>
      <c r="M249" s="6" t="s">
        <v>1</v>
      </c>
      <c r="N249" s="6" t="s">
        <v>2</v>
      </c>
      <c r="O249" s="6" t="s">
        <v>1</v>
      </c>
      <c r="P249" s="6" t="s">
        <v>2</v>
      </c>
      <c r="Q249" s="6" t="s">
        <v>42</v>
      </c>
      <c r="R249" s="6" t="s">
        <v>2</v>
      </c>
      <c r="S249" s="6" t="s">
        <v>1</v>
      </c>
      <c r="T249" s="6" t="s">
        <v>2</v>
      </c>
      <c r="U249" s="6" t="s">
        <v>42</v>
      </c>
      <c r="V249" s="47" t="s">
        <v>188</v>
      </c>
      <c r="W249" s="47" t="s">
        <v>42</v>
      </c>
      <c r="X249" s="47" t="s">
        <v>188</v>
      </c>
      <c r="Y249" s="6" t="s">
        <v>1</v>
      </c>
      <c r="Z249" s="47" t="s">
        <v>188</v>
      </c>
      <c r="AA249" s="47" t="s">
        <v>290</v>
      </c>
      <c r="AB249" s="47" t="s">
        <v>188</v>
      </c>
      <c r="AC249" s="6" t="s">
        <v>3</v>
      </c>
      <c r="AD249" s="7" t="s">
        <v>4</v>
      </c>
    </row>
    <row r="250" spans="1:30" ht="12" customHeight="1">
      <c r="A250" s="3"/>
      <c r="B250" s="30"/>
      <c r="C250" s="3" t="s">
        <v>5</v>
      </c>
      <c r="D250" s="6" t="s">
        <v>6</v>
      </c>
      <c r="E250" s="6" t="s">
        <v>6</v>
      </c>
      <c r="F250" s="6" t="s">
        <v>7</v>
      </c>
      <c r="G250" s="6" t="s">
        <v>7</v>
      </c>
      <c r="H250" s="6" t="s">
        <v>8</v>
      </c>
      <c r="I250" s="6" t="s">
        <v>8</v>
      </c>
      <c r="J250" s="6" t="s">
        <v>9</v>
      </c>
      <c r="K250" s="6" t="s">
        <v>9</v>
      </c>
      <c r="L250" s="6" t="s">
        <v>10</v>
      </c>
      <c r="M250" s="6" t="s">
        <v>10</v>
      </c>
      <c r="N250" s="6" t="s">
        <v>44</v>
      </c>
      <c r="O250" s="6" t="s">
        <v>11</v>
      </c>
      <c r="P250" s="6" t="s">
        <v>45</v>
      </c>
      <c r="Q250" s="6" t="s">
        <v>45</v>
      </c>
      <c r="R250" s="6" t="s">
        <v>46</v>
      </c>
      <c r="S250" s="6" t="s">
        <v>13</v>
      </c>
      <c r="T250" s="6" t="s">
        <v>14</v>
      </c>
      <c r="U250" s="6" t="s">
        <v>14</v>
      </c>
      <c r="V250" s="47" t="s">
        <v>189</v>
      </c>
      <c r="W250" s="47" t="s">
        <v>189</v>
      </c>
      <c r="X250" s="47" t="s">
        <v>190</v>
      </c>
      <c r="Y250" s="6" t="s">
        <v>16</v>
      </c>
      <c r="Z250" s="47" t="s">
        <v>191</v>
      </c>
      <c r="AA250" s="47" t="s">
        <v>191</v>
      </c>
      <c r="AB250" s="47" t="s">
        <v>403</v>
      </c>
      <c r="AC250" s="6" t="s">
        <v>400</v>
      </c>
      <c r="AD250" s="7" t="s">
        <v>400</v>
      </c>
    </row>
    <row r="251" spans="1:30" ht="12" customHeight="1">
      <c r="A251" s="25">
        <v>1001</v>
      </c>
      <c r="B251" s="26" t="s">
        <v>92</v>
      </c>
      <c r="C251" s="38">
        <v>546479</v>
      </c>
      <c r="D251" s="38">
        <v>527145</v>
      </c>
      <c r="E251" s="38">
        <v>526925</v>
      </c>
      <c r="F251" s="38">
        <v>560247</v>
      </c>
      <c r="G251" s="38">
        <v>539476</v>
      </c>
      <c r="H251" s="38">
        <v>568503</v>
      </c>
      <c r="I251" s="48">
        <v>548468</v>
      </c>
      <c r="J251" s="48">
        <v>590129</v>
      </c>
      <c r="K251" s="48">
        <v>596018</v>
      </c>
      <c r="L251" s="48">
        <v>619013</v>
      </c>
      <c r="M251" s="48">
        <v>589357</v>
      </c>
      <c r="N251" s="48">
        <v>637935</v>
      </c>
      <c r="O251" s="48">
        <v>630764</v>
      </c>
      <c r="P251" s="48">
        <v>666914</v>
      </c>
      <c r="Q251" s="48">
        <v>668169</v>
      </c>
      <c r="R251" s="48">
        <v>705117</v>
      </c>
      <c r="S251" s="48">
        <v>688797</v>
      </c>
      <c r="T251" s="48">
        <v>730084</v>
      </c>
      <c r="U251" s="48">
        <v>670304</v>
      </c>
      <c r="V251" s="49">
        <v>791098</v>
      </c>
      <c r="W251" s="49">
        <v>763016</v>
      </c>
      <c r="X251" s="49">
        <v>814888</v>
      </c>
      <c r="Y251" s="49">
        <v>780092</v>
      </c>
      <c r="Z251" s="49">
        <v>835684</v>
      </c>
      <c r="AA251" s="49">
        <v>832864</v>
      </c>
      <c r="AB251" s="49">
        <v>865414</v>
      </c>
      <c r="AC251" s="16">
        <f aca="true" t="shared" si="131" ref="AC251:AC271">SUM(AB251-Z251)</f>
        <v>29730</v>
      </c>
      <c r="AD251" s="31">
        <f aca="true" t="shared" si="132" ref="AD251:AD271">SUM(AC251/Z251)</f>
        <v>0.03557564821152493</v>
      </c>
    </row>
    <row r="252" spans="1:30" ht="12" customHeight="1">
      <c r="A252" s="25">
        <v>1002</v>
      </c>
      <c r="B252" s="26" t="s">
        <v>93</v>
      </c>
      <c r="C252" s="38">
        <v>5273</v>
      </c>
      <c r="D252" s="38">
        <v>7885</v>
      </c>
      <c r="E252" s="38">
        <v>7095</v>
      </c>
      <c r="F252" s="38">
        <v>7885</v>
      </c>
      <c r="G252" s="38">
        <v>6576</v>
      </c>
      <c r="H252" s="38">
        <v>21536</v>
      </c>
      <c r="I252" s="38">
        <v>19829</v>
      </c>
      <c r="J252" s="38">
        <v>23150</v>
      </c>
      <c r="K252" s="38">
        <v>21914</v>
      </c>
      <c r="L252" s="38">
        <v>23922</v>
      </c>
      <c r="M252" s="38">
        <v>22479</v>
      </c>
      <c r="N252" s="38">
        <v>27015</v>
      </c>
      <c r="O252" s="38">
        <v>20704</v>
      </c>
      <c r="P252" s="38">
        <v>27015</v>
      </c>
      <c r="Q252" s="38">
        <v>20415</v>
      </c>
      <c r="R252" s="38">
        <v>27415</v>
      </c>
      <c r="S252" s="38">
        <v>21069</v>
      </c>
      <c r="T252" s="38">
        <v>27415</v>
      </c>
      <c r="U252" s="38">
        <v>23751</v>
      </c>
      <c r="V252" s="49">
        <v>38636</v>
      </c>
      <c r="W252" s="49">
        <v>28843</v>
      </c>
      <c r="X252" s="49">
        <v>26776</v>
      </c>
      <c r="Y252" s="49">
        <v>12869</v>
      </c>
      <c r="Z252" s="49">
        <v>23124</v>
      </c>
      <c r="AA252" s="49">
        <v>22538</v>
      </c>
      <c r="AB252" s="49">
        <v>23588</v>
      </c>
      <c r="AC252" s="16">
        <f t="shared" si="131"/>
        <v>464</v>
      </c>
      <c r="AD252" s="31">
        <f t="shared" si="132"/>
        <v>0.02006573257221934</v>
      </c>
    </row>
    <row r="253" spans="1:30" ht="12" customHeight="1">
      <c r="A253" s="25">
        <v>1003</v>
      </c>
      <c r="B253" s="26" t="s">
        <v>192</v>
      </c>
      <c r="C253" s="38">
        <v>53707</v>
      </c>
      <c r="D253" s="38">
        <v>69330</v>
      </c>
      <c r="E253" s="38">
        <v>66026</v>
      </c>
      <c r="F253" s="38">
        <v>69410</v>
      </c>
      <c r="G253" s="38">
        <v>80800</v>
      </c>
      <c r="H253" s="38">
        <v>70800</v>
      </c>
      <c r="I253" s="48">
        <v>70755</v>
      </c>
      <c r="J253" s="48">
        <v>72416</v>
      </c>
      <c r="K253" s="48">
        <v>70199</v>
      </c>
      <c r="L253" s="48">
        <v>78705</v>
      </c>
      <c r="M253" s="48">
        <v>80297</v>
      </c>
      <c r="N253" s="48">
        <v>80672</v>
      </c>
      <c r="O253" s="48">
        <v>93597</v>
      </c>
      <c r="P253" s="48">
        <v>84000</v>
      </c>
      <c r="Q253" s="48">
        <v>61803</v>
      </c>
      <c r="R253" s="48">
        <v>84000</v>
      </c>
      <c r="S253" s="48">
        <v>104568</v>
      </c>
      <c r="T253" s="48">
        <v>111892</v>
      </c>
      <c r="U253" s="48">
        <v>101952</v>
      </c>
      <c r="V253" s="49">
        <v>79778</v>
      </c>
      <c r="W253" s="49">
        <v>84087</v>
      </c>
      <c r="X253" s="49">
        <v>79778</v>
      </c>
      <c r="Y253" s="49">
        <v>88992</v>
      </c>
      <c r="Z253" s="49">
        <v>90778</v>
      </c>
      <c r="AA253" s="49">
        <v>90778</v>
      </c>
      <c r="AB253" s="49">
        <v>93832</v>
      </c>
      <c r="AC253" s="16">
        <f t="shared" si="131"/>
        <v>3054</v>
      </c>
      <c r="AD253" s="31">
        <f t="shared" si="132"/>
        <v>0.03364251250302937</v>
      </c>
    </row>
    <row r="254" spans="1:30" s="33" customFormat="1" ht="12" customHeight="1">
      <c r="A254" s="25">
        <v>1010</v>
      </c>
      <c r="B254" s="26" t="s">
        <v>193</v>
      </c>
      <c r="C254" s="38">
        <v>6429</v>
      </c>
      <c r="D254" s="38">
        <v>8060</v>
      </c>
      <c r="E254" s="38">
        <v>4389</v>
      </c>
      <c r="F254" s="38">
        <v>8302</v>
      </c>
      <c r="G254" s="38">
        <v>5087</v>
      </c>
      <c r="H254" s="38">
        <v>8302</v>
      </c>
      <c r="I254" s="38">
        <v>5442</v>
      </c>
      <c r="J254" s="38">
        <v>8302</v>
      </c>
      <c r="K254" s="38">
        <v>7360</v>
      </c>
      <c r="L254" s="38">
        <v>8302</v>
      </c>
      <c r="M254" s="38">
        <v>4952</v>
      </c>
      <c r="N254" s="38">
        <v>8509</v>
      </c>
      <c r="O254" s="38">
        <v>6006</v>
      </c>
      <c r="P254" s="38">
        <v>8765</v>
      </c>
      <c r="Q254" s="38">
        <v>5560</v>
      </c>
      <c r="R254" s="38">
        <v>13565</v>
      </c>
      <c r="S254" s="38">
        <v>13247</v>
      </c>
      <c r="T254" s="38">
        <v>13565</v>
      </c>
      <c r="U254" s="38">
        <v>4721</v>
      </c>
      <c r="V254" s="49">
        <v>11966</v>
      </c>
      <c r="W254" s="49">
        <v>8538</v>
      </c>
      <c r="X254" s="49">
        <v>9360</v>
      </c>
      <c r="Y254" s="49">
        <v>5801</v>
      </c>
      <c r="Z254" s="49">
        <v>7597</v>
      </c>
      <c r="AA254" s="49">
        <v>6738</v>
      </c>
      <c r="AB254" s="49">
        <v>7421</v>
      </c>
      <c r="AC254" s="16">
        <f t="shared" si="131"/>
        <v>-176</v>
      </c>
      <c r="AD254" s="31">
        <f t="shared" si="132"/>
        <v>-0.02316703962090299</v>
      </c>
    </row>
    <row r="255" spans="1:30" ht="12" customHeight="1">
      <c r="A255" s="25">
        <v>1020</v>
      </c>
      <c r="B255" s="26" t="s">
        <v>95</v>
      </c>
      <c r="C255" s="38">
        <v>44203</v>
      </c>
      <c r="D255" s="38">
        <v>46840</v>
      </c>
      <c r="E255" s="38">
        <v>46443</v>
      </c>
      <c r="F255" s="38">
        <v>49560</v>
      </c>
      <c r="G255" s="38">
        <v>50880</v>
      </c>
      <c r="H255" s="38">
        <v>51190</v>
      </c>
      <c r="I255" s="38">
        <v>50280</v>
      </c>
      <c r="J255" s="38">
        <f>SUM(J251:J254)*0.0765</f>
        <v>53090.7705</v>
      </c>
      <c r="K255" s="38">
        <v>53633</v>
      </c>
      <c r="L255" s="38">
        <v>55934</v>
      </c>
      <c r="M255" s="38">
        <v>56194</v>
      </c>
      <c r="N255" s="38">
        <v>57691</v>
      </c>
      <c r="O255" s="38">
        <v>51971</v>
      </c>
      <c r="P255" s="38">
        <v>60220</v>
      </c>
      <c r="Q255" s="38">
        <v>60974</v>
      </c>
      <c r="R255" s="38">
        <v>63503</v>
      </c>
      <c r="S255" s="38">
        <v>64583</v>
      </c>
      <c r="T255" s="38">
        <f>SUM(T251:T254)*7.65%</f>
        <v>67546.134</v>
      </c>
      <c r="U255" s="38">
        <v>63347</v>
      </c>
      <c r="V255" s="49">
        <v>70110</v>
      </c>
      <c r="W255" s="49">
        <v>71874</v>
      </c>
      <c r="X255" s="49">
        <v>71207</v>
      </c>
      <c r="Y255" s="49">
        <v>71207</v>
      </c>
      <c r="Z255" s="49">
        <v>73224</v>
      </c>
      <c r="AA255" s="49">
        <v>72898</v>
      </c>
      <c r="AB255" s="49">
        <v>75755</v>
      </c>
      <c r="AC255" s="16">
        <f t="shared" si="131"/>
        <v>2531</v>
      </c>
      <c r="AD255" s="31">
        <f t="shared" si="132"/>
        <v>0.03456516988965366</v>
      </c>
    </row>
    <row r="256" spans="1:30" s="33" customFormat="1" ht="12" customHeight="1">
      <c r="A256" s="32"/>
      <c r="B256" s="26" t="s">
        <v>133</v>
      </c>
      <c r="C256" s="37">
        <f aca="true" t="shared" si="133" ref="C256:H256">SUM(C251:C255)</f>
        <v>656091</v>
      </c>
      <c r="D256" s="37">
        <f t="shared" si="133"/>
        <v>659260</v>
      </c>
      <c r="E256" s="37">
        <f t="shared" si="133"/>
        <v>650878</v>
      </c>
      <c r="F256" s="37">
        <f t="shared" si="133"/>
        <v>695404</v>
      </c>
      <c r="G256" s="37">
        <f>SUM(G251:G255)</f>
        <v>682819</v>
      </c>
      <c r="H256" s="37">
        <f t="shared" si="133"/>
        <v>720331</v>
      </c>
      <c r="I256" s="37">
        <f aca="true" t="shared" si="134" ref="I256:X256">SUM(I251:I255)</f>
        <v>694774</v>
      </c>
      <c r="J256" s="37">
        <f t="shared" si="134"/>
        <v>747087.7705</v>
      </c>
      <c r="K256" s="37">
        <f t="shared" si="134"/>
        <v>749124</v>
      </c>
      <c r="L256" s="37">
        <f t="shared" si="134"/>
        <v>785876</v>
      </c>
      <c r="M256" s="37">
        <f t="shared" si="134"/>
        <v>753279</v>
      </c>
      <c r="N256" s="37">
        <f t="shared" si="134"/>
        <v>811822</v>
      </c>
      <c r="O256" s="37">
        <f t="shared" si="134"/>
        <v>803042</v>
      </c>
      <c r="P256" s="37">
        <f t="shared" si="134"/>
        <v>846914</v>
      </c>
      <c r="Q256" s="37">
        <f t="shared" si="134"/>
        <v>816921</v>
      </c>
      <c r="R256" s="37">
        <f t="shared" si="134"/>
        <v>893600</v>
      </c>
      <c r="S256" s="37">
        <f t="shared" si="134"/>
        <v>892264</v>
      </c>
      <c r="T256" s="37">
        <f t="shared" si="134"/>
        <v>950502.134</v>
      </c>
      <c r="U256" s="37">
        <f t="shared" si="134"/>
        <v>864075</v>
      </c>
      <c r="V256" s="50">
        <f t="shared" si="134"/>
        <v>991588</v>
      </c>
      <c r="W256" s="50">
        <f t="shared" si="134"/>
        <v>956358</v>
      </c>
      <c r="X256" s="50">
        <f t="shared" si="134"/>
        <v>1002009</v>
      </c>
      <c r="Y256" s="50">
        <f>SUM(Y251:Y255)</f>
        <v>958961</v>
      </c>
      <c r="Z256" s="50">
        <f>SUM(Z251:Z255)</f>
        <v>1030407</v>
      </c>
      <c r="AA256" s="50">
        <f>SUM(AA251:AA255)</f>
        <v>1025816</v>
      </c>
      <c r="AB256" s="50">
        <f>SUM(AB251:AB255)</f>
        <v>1066010</v>
      </c>
      <c r="AC256" s="21">
        <f t="shared" si="131"/>
        <v>35603</v>
      </c>
      <c r="AD256" s="34">
        <f t="shared" si="132"/>
        <v>0.03455236620092837</v>
      </c>
    </row>
    <row r="257" spans="1:30" ht="12" customHeight="1">
      <c r="A257" s="25">
        <v>2004</v>
      </c>
      <c r="B257" s="26" t="s">
        <v>100</v>
      </c>
      <c r="C257" s="38">
        <v>309</v>
      </c>
      <c r="D257" s="38">
        <v>650</v>
      </c>
      <c r="E257" s="38">
        <v>612</v>
      </c>
      <c r="F257" s="38">
        <v>650</v>
      </c>
      <c r="G257" s="38">
        <v>216</v>
      </c>
      <c r="H257" s="38">
        <v>650</v>
      </c>
      <c r="I257" s="38">
        <v>807</v>
      </c>
      <c r="J257" s="38">
        <v>650</v>
      </c>
      <c r="K257" s="38">
        <v>402</v>
      </c>
      <c r="L257" s="38">
        <v>650</v>
      </c>
      <c r="M257" s="38">
        <v>504</v>
      </c>
      <c r="N257" s="38">
        <v>650</v>
      </c>
      <c r="O257" s="38">
        <v>649</v>
      </c>
      <c r="P257" s="38">
        <v>1400</v>
      </c>
      <c r="Q257" s="38">
        <v>1085</v>
      </c>
      <c r="R257" s="38">
        <v>1400</v>
      </c>
      <c r="S257" s="38">
        <v>3743</v>
      </c>
      <c r="T257" s="38">
        <v>3000</v>
      </c>
      <c r="U257" s="38">
        <v>0</v>
      </c>
      <c r="V257" s="49">
        <v>3000</v>
      </c>
      <c r="W257" s="49">
        <v>2979</v>
      </c>
      <c r="X257" s="49">
        <v>3000</v>
      </c>
      <c r="Y257" s="49">
        <v>2670</v>
      </c>
      <c r="Z257" s="49">
        <v>3000</v>
      </c>
      <c r="AA257" s="49">
        <v>850</v>
      </c>
      <c r="AB257" s="49">
        <v>3000</v>
      </c>
      <c r="AC257" s="16">
        <f t="shared" si="131"/>
        <v>0</v>
      </c>
      <c r="AD257" s="31">
        <f t="shared" si="132"/>
        <v>0</v>
      </c>
    </row>
    <row r="258" spans="1:30" ht="12" customHeight="1">
      <c r="A258" s="25">
        <v>2007</v>
      </c>
      <c r="B258" s="26" t="s">
        <v>151</v>
      </c>
      <c r="C258" s="38">
        <v>370</v>
      </c>
      <c r="D258" s="38">
        <v>200</v>
      </c>
      <c r="E258" s="38">
        <v>195</v>
      </c>
      <c r="F258" s="38">
        <v>300</v>
      </c>
      <c r="G258" s="38">
        <v>300</v>
      </c>
      <c r="H258" s="38">
        <v>400</v>
      </c>
      <c r="I258" s="38">
        <v>350</v>
      </c>
      <c r="J258" s="38">
        <v>450</v>
      </c>
      <c r="K258" s="38">
        <v>495</v>
      </c>
      <c r="L258" s="38">
        <v>450</v>
      </c>
      <c r="M258" s="38">
        <v>335</v>
      </c>
      <c r="N258" s="38">
        <v>500</v>
      </c>
      <c r="O258" s="38">
        <v>458</v>
      </c>
      <c r="P258" s="38">
        <v>500</v>
      </c>
      <c r="Q258" s="38">
        <v>435</v>
      </c>
      <c r="R258" s="38">
        <v>500</v>
      </c>
      <c r="S258" s="38">
        <v>640</v>
      </c>
      <c r="T258" s="38">
        <v>500</v>
      </c>
      <c r="U258" s="38">
        <v>375</v>
      </c>
      <c r="V258" s="49">
        <v>500</v>
      </c>
      <c r="W258" s="49">
        <v>580</v>
      </c>
      <c r="X258" s="49">
        <v>650</v>
      </c>
      <c r="Y258" s="49">
        <v>547</v>
      </c>
      <c r="Z258" s="49">
        <v>650</v>
      </c>
      <c r="AA258" s="49">
        <v>600</v>
      </c>
      <c r="AB258" s="49">
        <v>650</v>
      </c>
      <c r="AC258" s="16">
        <f t="shared" si="131"/>
        <v>0</v>
      </c>
      <c r="AD258" s="31">
        <f t="shared" si="132"/>
        <v>0</v>
      </c>
    </row>
    <row r="259" spans="1:30" ht="12" customHeight="1">
      <c r="A259" s="25">
        <v>2008</v>
      </c>
      <c r="B259" s="26" t="s">
        <v>105</v>
      </c>
      <c r="C259" s="38">
        <v>5719</v>
      </c>
      <c r="D259" s="38">
        <v>12000</v>
      </c>
      <c r="E259" s="38">
        <v>5565</v>
      </c>
      <c r="F259" s="38">
        <v>12400</v>
      </c>
      <c r="G259" s="38">
        <v>13624</v>
      </c>
      <c r="H259" s="38">
        <v>16800</v>
      </c>
      <c r="I259" s="38">
        <v>20222</v>
      </c>
      <c r="J259" s="38">
        <v>21420</v>
      </c>
      <c r="K259" s="38">
        <v>22918</v>
      </c>
      <c r="L259" s="38">
        <v>21420</v>
      </c>
      <c r="M259" s="38">
        <v>17689</v>
      </c>
      <c r="N259" s="38">
        <v>22420</v>
      </c>
      <c r="O259" s="38">
        <v>22570</v>
      </c>
      <c r="P259" s="38">
        <v>24800</v>
      </c>
      <c r="Q259" s="38">
        <v>23909</v>
      </c>
      <c r="R259" s="38">
        <v>26000</v>
      </c>
      <c r="S259" s="38">
        <v>20555</v>
      </c>
      <c r="T259" s="38">
        <v>31200</v>
      </c>
      <c r="U259" s="38">
        <v>34833</v>
      </c>
      <c r="V259" s="49">
        <v>31200</v>
      </c>
      <c r="W259" s="49">
        <v>30364</v>
      </c>
      <c r="X259" s="49">
        <v>31200</v>
      </c>
      <c r="Y259" s="49">
        <v>24633</v>
      </c>
      <c r="Z259" s="49">
        <v>32800</v>
      </c>
      <c r="AA259" s="49">
        <v>32800</v>
      </c>
      <c r="AB259" s="49">
        <v>33907</v>
      </c>
      <c r="AC259" s="16">
        <f t="shared" si="131"/>
        <v>1107</v>
      </c>
      <c r="AD259" s="31">
        <f t="shared" si="132"/>
        <v>0.03375</v>
      </c>
    </row>
    <row r="260" spans="1:30" ht="12" customHeight="1">
      <c r="A260" s="25">
        <v>2009</v>
      </c>
      <c r="B260" s="26" t="s">
        <v>152</v>
      </c>
      <c r="C260" s="38">
        <v>213</v>
      </c>
      <c r="D260" s="38">
        <v>1100</v>
      </c>
      <c r="E260" s="38">
        <v>630</v>
      </c>
      <c r="F260" s="38">
        <v>1200</v>
      </c>
      <c r="G260" s="38">
        <v>0</v>
      </c>
      <c r="H260" s="38">
        <v>1200</v>
      </c>
      <c r="I260" s="48">
        <v>1097</v>
      </c>
      <c r="J260" s="48">
        <v>1200</v>
      </c>
      <c r="K260" s="48">
        <v>328</v>
      </c>
      <c r="L260" s="48">
        <v>1200</v>
      </c>
      <c r="M260" s="48">
        <v>988</v>
      </c>
      <c r="N260" s="48">
        <v>1200</v>
      </c>
      <c r="O260" s="48">
        <v>588</v>
      </c>
      <c r="P260" s="48">
        <v>2000</v>
      </c>
      <c r="Q260" s="48">
        <v>1766</v>
      </c>
      <c r="R260" s="48">
        <v>2000</v>
      </c>
      <c r="S260" s="48">
        <v>1341</v>
      </c>
      <c r="T260" s="48">
        <v>2000</v>
      </c>
      <c r="U260" s="48">
        <v>561</v>
      </c>
      <c r="V260" s="49">
        <v>2000</v>
      </c>
      <c r="W260" s="49">
        <v>624</v>
      </c>
      <c r="X260" s="49">
        <v>1500</v>
      </c>
      <c r="Y260" s="49">
        <v>782</v>
      </c>
      <c r="Z260" s="49">
        <v>1500</v>
      </c>
      <c r="AA260" s="49">
        <v>980</v>
      </c>
      <c r="AB260" s="49">
        <v>1500</v>
      </c>
      <c r="AC260" s="16">
        <f t="shared" si="131"/>
        <v>0</v>
      </c>
      <c r="AD260" s="31">
        <f t="shared" si="132"/>
        <v>0</v>
      </c>
    </row>
    <row r="261" spans="1:30" ht="12" customHeight="1">
      <c r="A261" s="25">
        <v>2010</v>
      </c>
      <c r="B261" s="26" t="s">
        <v>194</v>
      </c>
      <c r="C261" s="38"/>
      <c r="D261" s="38"/>
      <c r="E261" s="38"/>
      <c r="F261" s="38"/>
      <c r="G261" s="38"/>
      <c r="H261" s="38"/>
      <c r="I261" s="48"/>
      <c r="J261" s="48"/>
      <c r="K261" s="48"/>
      <c r="L261" s="48"/>
      <c r="M261" s="48"/>
      <c r="N261" s="48"/>
      <c r="O261" s="48"/>
      <c r="P261" s="48">
        <v>0</v>
      </c>
      <c r="Q261" s="48">
        <v>0</v>
      </c>
      <c r="R261" s="48">
        <v>0</v>
      </c>
      <c r="S261" s="48">
        <v>0</v>
      </c>
      <c r="T261" s="48">
        <v>1540</v>
      </c>
      <c r="U261" s="48">
        <v>901</v>
      </c>
      <c r="V261" s="49">
        <v>6700</v>
      </c>
      <c r="W261" s="49">
        <v>5848</v>
      </c>
      <c r="X261" s="49">
        <v>6700</v>
      </c>
      <c r="Y261" s="49">
        <v>5849</v>
      </c>
      <c r="Z261" s="49">
        <v>6000</v>
      </c>
      <c r="AA261" s="49">
        <v>6000</v>
      </c>
      <c r="AB261" s="49">
        <v>6000</v>
      </c>
      <c r="AC261" s="16">
        <f t="shared" si="131"/>
        <v>0</v>
      </c>
      <c r="AD261" s="31">
        <f t="shared" si="132"/>
        <v>0</v>
      </c>
    </row>
    <row r="262" spans="1:30" ht="12" customHeight="1">
      <c r="A262" s="25">
        <v>2032</v>
      </c>
      <c r="B262" s="26" t="s">
        <v>195</v>
      </c>
      <c r="C262" s="38">
        <v>6549</v>
      </c>
      <c r="D262" s="38">
        <v>10250</v>
      </c>
      <c r="E262" s="38">
        <v>6276</v>
      </c>
      <c r="F262" s="38">
        <v>10250</v>
      </c>
      <c r="G262" s="38">
        <v>9470</v>
      </c>
      <c r="H262" s="38">
        <v>10765</v>
      </c>
      <c r="I262" s="38">
        <v>10053</v>
      </c>
      <c r="J262" s="38">
        <v>10765</v>
      </c>
      <c r="K262" s="38">
        <v>11476</v>
      </c>
      <c r="L262" s="38">
        <v>10765</v>
      </c>
      <c r="M262" s="38">
        <v>6094</v>
      </c>
      <c r="N262" s="38">
        <v>10765</v>
      </c>
      <c r="O262" s="38">
        <v>8344</v>
      </c>
      <c r="P262" s="38">
        <v>10765</v>
      </c>
      <c r="Q262" s="38">
        <v>10765</v>
      </c>
      <c r="R262" s="38">
        <v>10765</v>
      </c>
      <c r="S262" s="38">
        <v>9158</v>
      </c>
      <c r="T262" s="38">
        <v>11265</v>
      </c>
      <c r="U262" s="38">
        <v>7222</v>
      </c>
      <c r="V262" s="49">
        <v>12155</v>
      </c>
      <c r="W262" s="49">
        <v>12095</v>
      </c>
      <c r="X262" s="49">
        <v>12155</v>
      </c>
      <c r="Y262" s="49">
        <v>6964</v>
      </c>
      <c r="Z262" s="49">
        <v>12155</v>
      </c>
      <c r="AA262" s="49">
        <v>12155</v>
      </c>
      <c r="AB262" s="49">
        <v>12155</v>
      </c>
      <c r="AC262" s="16">
        <f t="shared" si="131"/>
        <v>0</v>
      </c>
      <c r="AD262" s="31">
        <f t="shared" si="132"/>
        <v>0</v>
      </c>
    </row>
    <row r="263" spans="1:30" ht="12" customHeight="1">
      <c r="A263" s="25">
        <v>2033</v>
      </c>
      <c r="B263" s="26" t="s">
        <v>196</v>
      </c>
      <c r="C263" s="38">
        <v>941</v>
      </c>
      <c r="D263" s="38">
        <v>1200</v>
      </c>
      <c r="E263" s="38">
        <v>1151</v>
      </c>
      <c r="F263" s="38">
        <v>1200</v>
      </c>
      <c r="G263" s="38">
        <v>1082</v>
      </c>
      <c r="H263" s="38">
        <v>1200</v>
      </c>
      <c r="I263" s="38">
        <v>1075</v>
      </c>
      <c r="J263" s="38">
        <v>1500</v>
      </c>
      <c r="K263" s="38">
        <v>3423</v>
      </c>
      <c r="L263" s="38">
        <v>1500</v>
      </c>
      <c r="M263" s="38">
        <v>3257</v>
      </c>
      <c r="N263" s="38">
        <v>1500</v>
      </c>
      <c r="O263" s="38">
        <v>1224</v>
      </c>
      <c r="P263" s="38">
        <v>1500</v>
      </c>
      <c r="Q263" s="38">
        <v>1326</v>
      </c>
      <c r="R263" s="38">
        <v>1500</v>
      </c>
      <c r="S263" s="38">
        <v>1445</v>
      </c>
      <c r="T263" s="38">
        <v>1500</v>
      </c>
      <c r="U263" s="38">
        <v>2187</v>
      </c>
      <c r="V263" s="49">
        <v>1500</v>
      </c>
      <c r="W263" s="49">
        <v>1422</v>
      </c>
      <c r="X263" s="49">
        <v>1500</v>
      </c>
      <c r="Y263" s="49">
        <v>1500</v>
      </c>
      <c r="Z263" s="49">
        <v>1500</v>
      </c>
      <c r="AA263" s="49">
        <v>1500</v>
      </c>
      <c r="AB263" s="49">
        <v>1500</v>
      </c>
      <c r="AC263" s="16">
        <f t="shared" si="131"/>
        <v>0</v>
      </c>
      <c r="AD263" s="31">
        <f t="shared" si="132"/>
        <v>0</v>
      </c>
    </row>
    <row r="264" spans="1:30" ht="12" customHeight="1">
      <c r="A264" s="25">
        <v>2062</v>
      </c>
      <c r="B264" s="26" t="s">
        <v>197</v>
      </c>
      <c r="C264" s="38">
        <v>6293</v>
      </c>
      <c r="D264" s="38">
        <v>8000</v>
      </c>
      <c r="E264" s="38">
        <v>8565</v>
      </c>
      <c r="F264" s="38">
        <v>8500</v>
      </c>
      <c r="G264" s="38">
        <v>9013</v>
      </c>
      <c r="H264" s="38">
        <v>8685</v>
      </c>
      <c r="I264" s="48">
        <v>7943</v>
      </c>
      <c r="J264" s="48">
        <v>10685</v>
      </c>
      <c r="K264" s="48">
        <v>9307</v>
      </c>
      <c r="L264" s="48">
        <v>10685</v>
      </c>
      <c r="M264" s="48">
        <v>9438</v>
      </c>
      <c r="N264" s="48">
        <v>10685</v>
      </c>
      <c r="O264" s="48">
        <v>8194</v>
      </c>
      <c r="P264" s="48">
        <v>10985</v>
      </c>
      <c r="Q264" s="48">
        <v>8913</v>
      </c>
      <c r="R264" s="48">
        <v>10985</v>
      </c>
      <c r="S264" s="48">
        <v>11015</v>
      </c>
      <c r="T264" s="48">
        <v>10985</v>
      </c>
      <c r="U264" s="48">
        <v>11650</v>
      </c>
      <c r="V264" s="49">
        <v>10985</v>
      </c>
      <c r="W264" s="49">
        <v>10629</v>
      </c>
      <c r="X264" s="49">
        <v>10985</v>
      </c>
      <c r="Y264" s="49">
        <v>10769</v>
      </c>
      <c r="Z264" s="49">
        <v>12000</v>
      </c>
      <c r="AA264" s="49">
        <v>11332</v>
      </c>
      <c r="AB264" s="49">
        <v>12000</v>
      </c>
      <c r="AC264" s="16">
        <f t="shared" si="131"/>
        <v>0</v>
      </c>
      <c r="AD264" s="31">
        <f t="shared" si="132"/>
        <v>0</v>
      </c>
    </row>
    <row r="265" spans="1:30" ht="12" customHeight="1">
      <c r="A265" s="25">
        <v>2063</v>
      </c>
      <c r="B265" s="26" t="s">
        <v>198</v>
      </c>
      <c r="C265" s="38"/>
      <c r="D265" s="38"/>
      <c r="E265" s="38"/>
      <c r="F265" s="38"/>
      <c r="G265" s="38"/>
      <c r="H265" s="38"/>
      <c r="I265" s="48"/>
      <c r="J265" s="48"/>
      <c r="K265" s="48">
        <v>0</v>
      </c>
      <c r="L265" s="48">
        <v>6500</v>
      </c>
      <c r="M265" s="48">
        <v>2476</v>
      </c>
      <c r="N265" s="48">
        <v>6500</v>
      </c>
      <c r="O265" s="48">
        <v>4029</v>
      </c>
      <c r="P265" s="48">
        <v>6500</v>
      </c>
      <c r="Q265" s="48">
        <v>4673</v>
      </c>
      <c r="R265" s="48">
        <v>6500</v>
      </c>
      <c r="S265" s="48">
        <v>5969</v>
      </c>
      <c r="T265" s="48">
        <v>6500</v>
      </c>
      <c r="U265" s="48">
        <v>2091</v>
      </c>
      <c r="V265" s="49">
        <v>3900</v>
      </c>
      <c r="W265" s="49">
        <v>2243</v>
      </c>
      <c r="X265" s="49">
        <v>3900</v>
      </c>
      <c r="Y265" s="49">
        <v>2904</v>
      </c>
      <c r="Z265" s="49">
        <v>4862</v>
      </c>
      <c r="AA265" s="49">
        <v>1200</v>
      </c>
      <c r="AB265" s="49">
        <v>3600</v>
      </c>
      <c r="AC265" s="16">
        <f t="shared" si="131"/>
        <v>-1262</v>
      </c>
      <c r="AD265" s="31">
        <f t="shared" si="132"/>
        <v>-0.2595639654463184</v>
      </c>
    </row>
    <row r="266" spans="1:30" ht="12" customHeight="1">
      <c r="A266" s="25">
        <v>3001</v>
      </c>
      <c r="B266" s="26" t="s">
        <v>120</v>
      </c>
      <c r="C266" s="38">
        <v>2916</v>
      </c>
      <c r="D266" s="38">
        <v>3000</v>
      </c>
      <c r="E266" s="38">
        <v>2492</v>
      </c>
      <c r="F266" s="38">
        <v>3090</v>
      </c>
      <c r="G266" s="38">
        <v>2812</v>
      </c>
      <c r="H266" s="38">
        <v>3150</v>
      </c>
      <c r="I266" s="38">
        <v>3075</v>
      </c>
      <c r="J266" s="38">
        <v>3250</v>
      </c>
      <c r="K266" s="38">
        <v>2810</v>
      </c>
      <c r="L266" s="38">
        <v>3250</v>
      </c>
      <c r="M266" s="38">
        <v>2335</v>
      </c>
      <c r="N266" s="38">
        <v>3250</v>
      </c>
      <c r="O266" s="38">
        <v>2729</v>
      </c>
      <c r="P266" s="38">
        <v>3250</v>
      </c>
      <c r="Q266" s="38">
        <v>2608</v>
      </c>
      <c r="R266" s="38">
        <v>3250</v>
      </c>
      <c r="S266" s="38">
        <v>2236</v>
      </c>
      <c r="T266" s="38">
        <v>3250</v>
      </c>
      <c r="U266" s="38">
        <v>3065</v>
      </c>
      <c r="V266" s="49">
        <v>3250</v>
      </c>
      <c r="W266" s="49">
        <v>2181</v>
      </c>
      <c r="X266" s="49">
        <v>3250</v>
      </c>
      <c r="Y266" s="49">
        <v>2507</v>
      </c>
      <c r="Z266" s="49">
        <v>3250</v>
      </c>
      <c r="AA266" s="49">
        <v>3250</v>
      </c>
      <c r="AB266" s="49">
        <v>3250</v>
      </c>
      <c r="AC266" s="16">
        <f t="shared" si="131"/>
        <v>0</v>
      </c>
      <c r="AD266" s="31">
        <f t="shared" si="132"/>
        <v>0</v>
      </c>
    </row>
    <row r="267" spans="1:30" ht="12" customHeight="1">
      <c r="A267" s="25">
        <v>3002</v>
      </c>
      <c r="B267" s="26" t="s">
        <v>199</v>
      </c>
      <c r="C267" s="38">
        <v>10063</v>
      </c>
      <c r="D267" s="38">
        <v>12555</v>
      </c>
      <c r="E267" s="38">
        <v>11086</v>
      </c>
      <c r="F267" s="38">
        <v>12555</v>
      </c>
      <c r="G267" s="38">
        <v>9116</v>
      </c>
      <c r="H267" s="38">
        <v>12555</v>
      </c>
      <c r="I267" s="48">
        <v>11532</v>
      </c>
      <c r="J267" s="48">
        <v>12555</v>
      </c>
      <c r="K267" s="48">
        <v>12585</v>
      </c>
      <c r="L267" s="48">
        <v>12555</v>
      </c>
      <c r="M267" s="48">
        <v>13386</v>
      </c>
      <c r="N267" s="48">
        <v>18630</v>
      </c>
      <c r="O267" s="48">
        <v>15072</v>
      </c>
      <c r="P267" s="48">
        <v>29700</v>
      </c>
      <c r="Q267" s="48">
        <v>19219</v>
      </c>
      <c r="R267" s="48">
        <v>25200</v>
      </c>
      <c r="S267" s="48">
        <v>23677</v>
      </c>
      <c r="T267" s="48">
        <v>33000</v>
      </c>
      <c r="U267" s="48">
        <v>22333</v>
      </c>
      <c r="V267" s="49">
        <v>22000</v>
      </c>
      <c r="W267" s="49">
        <v>19402</v>
      </c>
      <c r="X267" s="49">
        <v>24750</v>
      </c>
      <c r="Y267" s="49">
        <v>20886</v>
      </c>
      <c r="Z267" s="49">
        <v>35739</v>
      </c>
      <c r="AA267" s="49">
        <v>28455</v>
      </c>
      <c r="AB267" s="49">
        <v>34100</v>
      </c>
      <c r="AC267" s="16">
        <f t="shared" si="131"/>
        <v>-1639</v>
      </c>
      <c r="AD267" s="31">
        <f t="shared" si="132"/>
        <v>-0.04586026469682979</v>
      </c>
    </row>
    <row r="268" spans="1:30" s="33" customFormat="1" ht="12" customHeight="1">
      <c r="A268" s="25">
        <v>3004</v>
      </c>
      <c r="B268" s="26" t="s">
        <v>111</v>
      </c>
      <c r="C268" s="38">
        <v>10392</v>
      </c>
      <c r="D268" s="38">
        <v>12000</v>
      </c>
      <c r="E268" s="38">
        <v>14327</v>
      </c>
      <c r="F268" s="38">
        <v>12500</v>
      </c>
      <c r="G268" s="38">
        <v>11663</v>
      </c>
      <c r="H268" s="38">
        <v>13520</v>
      </c>
      <c r="I268" s="48">
        <v>11516</v>
      </c>
      <c r="J268" s="48">
        <v>13520</v>
      </c>
      <c r="K268" s="48">
        <v>13097</v>
      </c>
      <c r="L268" s="48">
        <v>13520</v>
      </c>
      <c r="M268" s="48">
        <v>11064</v>
      </c>
      <c r="N268" s="48">
        <v>13520</v>
      </c>
      <c r="O268" s="48">
        <v>13368</v>
      </c>
      <c r="P268" s="48">
        <v>13520</v>
      </c>
      <c r="Q268" s="48">
        <v>12638</v>
      </c>
      <c r="R268" s="48">
        <v>13520</v>
      </c>
      <c r="S268" s="48">
        <v>13249</v>
      </c>
      <c r="T268" s="48">
        <v>13520</v>
      </c>
      <c r="U268" s="48">
        <v>11774</v>
      </c>
      <c r="V268" s="49">
        <v>13520</v>
      </c>
      <c r="W268" s="49">
        <v>11920</v>
      </c>
      <c r="X268" s="49">
        <v>13650</v>
      </c>
      <c r="Y268" s="49">
        <v>12255</v>
      </c>
      <c r="Z268" s="49">
        <v>5850</v>
      </c>
      <c r="AA268" s="49">
        <v>5850</v>
      </c>
      <c r="AB268" s="49">
        <v>5850</v>
      </c>
      <c r="AC268" s="16">
        <f t="shared" si="131"/>
        <v>0</v>
      </c>
      <c r="AD268" s="31">
        <f t="shared" si="132"/>
        <v>0</v>
      </c>
    </row>
    <row r="269" spans="1:30" s="33" customFormat="1" ht="12" customHeight="1">
      <c r="A269" s="25">
        <v>3005</v>
      </c>
      <c r="B269" s="26" t="s">
        <v>200</v>
      </c>
      <c r="C269" s="38">
        <v>5386</v>
      </c>
      <c r="D269" s="38">
        <v>6200</v>
      </c>
      <c r="E269" s="38">
        <v>4222</v>
      </c>
      <c r="F269" s="38">
        <v>7700</v>
      </c>
      <c r="G269" s="38">
        <v>7601</v>
      </c>
      <c r="H269" s="38">
        <v>7700</v>
      </c>
      <c r="I269" s="48">
        <v>7146</v>
      </c>
      <c r="J269" s="48">
        <v>7700</v>
      </c>
      <c r="K269" s="48">
        <v>5814</v>
      </c>
      <c r="L269" s="48">
        <v>7000</v>
      </c>
      <c r="M269" s="48">
        <v>4182</v>
      </c>
      <c r="N269" s="48">
        <v>7000</v>
      </c>
      <c r="O269" s="48">
        <v>7086</v>
      </c>
      <c r="P269" s="48">
        <v>7000</v>
      </c>
      <c r="Q269" s="48">
        <v>6535</v>
      </c>
      <c r="R269" s="48">
        <v>11600</v>
      </c>
      <c r="S269" s="48">
        <v>9258</v>
      </c>
      <c r="T269" s="48">
        <v>11600</v>
      </c>
      <c r="U269" s="48">
        <v>14455</v>
      </c>
      <c r="V269" s="49">
        <v>11000</v>
      </c>
      <c r="W269" s="49">
        <v>10118</v>
      </c>
      <c r="X269" s="49">
        <v>11000</v>
      </c>
      <c r="Y269" s="49">
        <v>9483</v>
      </c>
      <c r="Z269" s="49">
        <v>11000</v>
      </c>
      <c r="AA269" s="49">
        <v>11000</v>
      </c>
      <c r="AB269" s="49">
        <v>14200</v>
      </c>
      <c r="AC269" s="16">
        <f t="shared" si="131"/>
        <v>3200</v>
      </c>
      <c r="AD269" s="31">
        <f t="shared" si="132"/>
        <v>0.2909090909090909</v>
      </c>
    </row>
    <row r="270" spans="1:30" s="33" customFormat="1" ht="12" customHeight="1">
      <c r="A270" s="32"/>
      <c r="B270" s="26" t="s">
        <v>141</v>
      </c>
      <c r="C270" s="37">
        <f aca="true" t="shared" si="135" ref="C270:H270">SUM(C257:C269)</f>
        <v>49151</v>
      </c>
      <c r="D270" s="37">
        <f t="shared" si="135"/>
        <v>67155</v>
      </c>
      <c r="E270" s="37">
        <f t="shared" si="135"/>
        <v>55121</v>
      </c>
      <c r="F270" s="37">
        <f t="shared" si="135"/>
        <v>70345</v>
      </c>
      <c r="G270" s="37">
        <f>SUM(G257:G269)</f>
        <v>64897</v>
      </c>
      <c r="H270" s="37">
        <f t="shared" si="135"/>
        <v>76625</v>
      </c>
      <c r="I270" s="37">
        <f aca="true" t="shared" si="136" ref="I270:X270">SUM(I257:I269)</f>
        <v>74816</v>
      </c>
      <c r="J270" s="37">
        <f t="shared" si="136"/>
        <v>83695</v>
      </c>
      <c r="K270" s="37">
        <f t="shared" si="136"/>
        <v>82655</v>
      </c>
      <c r="L270" s="37">
        <f t="shared" si="136"/>
        <v>89495</v>
      </c>
      <c r="M270" s="37">
        <f t="shared" si="136"/>
        <v>71748</v>
      </c>
      <c r="N270" s="37">
        <f t="shared" si="136"/>
        <v>96620</v>
      </c>
      <c r="O270" s="37">
        <f t="shared" si="136"/>
        <v>84311</v>
      </c>
      <c r="P270" s="37">
        <f t="shared" si="136"/>
        <v>111920</v>
      </c>
      <c r="Q270" s="37">
        <f t="shared" si="136"/>
        <v>93872</v>
      </c>
      <c r="R270" s="37">
        <f t="shared" si="136"/>
        <v>113220</v>
      </c>
      <c r="S270" s="37">
        <f t="shared" si="136"/>
        <v>102286</v>
      </c>
      <c r="T270" s="37">
        <f t="shared" si="136"/>
        <v>129860</v>
      </c>
      <c r="U270" s="37">
        <f t="shared" si="136"/>
        <v>111447</v>
      </c>
      <c r="V270" s="50">
        <f t="shared" si="136"/>
        <v>121710</v>
      </c>
      <c r="W270" s="50">
        <f t="shared" si="136"/>
        <v>110405</v>
      </c>
      <c r="X270" s="50">
        <f t="shared" si="136"/>
        <v>124240</v>
      </c>
      <c r="Y270" s="50">
        <f>SUM(Y257:Y269)</f>
        <v>101749</v>
      </c>
      <c r="Z270" s="50">
        <f>SUM(Z257:Z269)</f>
        <v>130306</v>
      </c>
      <c r="AA270" s="50">
        <f>SUM(AA257:AA269)</f>
        <v>115972</v>
      </c>
      <c r="AB270" s="50">
        <f>SUM(AB257:AB269)</f>
        <v>131712</v>
      </c>
      <c r="AC270" s="21">
        <f t="shared" si="131"/>
        <v>1406</v>
      </c>
      <c r="AD270" s="34">
        <f t="shared" si="132"/>
        <v>0.010789986646815956</v>
      </c>
    </row>
    <row r="271" spans="1:30" s="33" customFormat="1" ht="12" customHeight="1">
      <c r="A271" s="32">
        <v>210</v>
      </c>
      <c r="B271" s="26" t="s">
        <v>61</v>
      </c>
      <c r="C271" s="4">
        <f aca="true" t="shared" si="137" ref="C271:X271">SUM(C256+C270)</f>
        <v>705242</v>
      </c>
      <c r="D271" s="4">
        <f t="shared" si="137"/>
        <v>726415</v>
      </c>
      <c r="E271" s="4">
        <f t="shared" si="137"/>
        <v>705999</v>
      </c>
      <c r="F271" s="4">
        <f t="shared" si="137"/>
        <v>765749</v>
      </c>
      <c r="G271" s="4">
        <f t="shared" si="137"/>
        <v>747716</v>
      </c>
      <c r="H271" s="4">
        <f t="shared" si="137"/>
        <v>796956</v>
      </c>
      <c r="I271" s="4">
        <f t="shared" si="137"/>
        <v>769590</v>
      </c>
      <c r="J271" s="4">
        <f t="shared" si="137"/>
        <v>830782.7705</v>
      </c>
      <c r="K271" s="4">
        <f t="shared" si="137"/>
        <v>831779</v>
      </c>
      <c r="L271" s="4">
        <f t="shared" si="137"/>
        <v>875371</v>
      </c>
      <c r="M271" s="4">
        <f t="shared" si="137"/>
        <v>825027</v>
      </c>
      <c r="N271" s="4">
        <f t="shared" si="137"/>
        <v>908442</v>
      </c>
      <c r="O271" s="4">
        <f t="shared" si="137"/>
        <v>887353</v>
      </c>
      <c r="P271" s="4">
        <f t="shared" si="137"/>
        <v>958834</v>
      </c>
      <c r="Q271" s="4">
        <f t="shared" si="137"/>
        <v>910793</v>
      </c>
      <c r="R271" s="4">
        <f t="shared" si="137"/>
        <v>1006820</v>
      </c>
      <c r="S271" s="4">
        <f t="shared" si="137"/>
        <v>994550</v>
      </c>
      <c r="T271" s="4">
        <f t="shared" si="137"/>
        <v>1080362.134</v>
      </c>
      <c r="U271" s="4">
        <f t="shared" si="137"/>
        <v>975522</v>
      </c>
      <c r="V271" s="4">
        <f t="shared" si="137"/>
        <v>1113298</v>
      </c>
      <c r="W271" s="4">
        <f t="shared" si="137"/>
        <v>1066763</v>
      </c>
      <c r="X271" s="4">
        <f t="shared" si="137"/>
        <v>1126249</v>
      </c>
      <c r="Y271" s="4">
        <f>SUM(Y256+Y270)</f>
        <v>1060710</v>
      </c>
      <c r="Z271" s="4">
        <f>SUM(Z256+Z270)</f>
        <v>1160713</v>
      </c>
      <c r="AA271" s="4">
        <f>SUM(AA256+AA270)</f>
        <v>1141788</v>
      </c>
      <c r="AB271" s="4">
        <f>SUM(AB256+AB270)</f>
        <v>1197722</v>
      </c>
      <c r="AC271" s="21">
        <f t="shared" si="131"/>
        <v>37009</v>
      </c>
      <c r="AD271" s="34">
        <f t="shared" si="132"/>
        <v>0.031884712241527405</v>
      </c>
    </row>
    <row r="272" spans="1:30" ht="12" customHeight="1">
      <c r="A272" s="3">
        <v>215</v>
      </c>
      <c r="B272" s="30" t="s">
        <v>62</v>
      </c>
      <c r="C272" s="3" t="s">
        <v>1</v>
      </c>
      <c r="D272" s="6" t="s">
        <v>2</v>
      </c>
      <c r="E272" s="6" t="s">
        <v>1</v>
      </c>
      <c r="F272" s="6" t="s">
        <v>2</v>
      </c>
      <c r="G272" s="6" t="s">
        <v>1</v>
      </c>
      <c r="H272" s="6" t="s">
        <v>2</v>
      </c>
      <c r="I272" s="6" t="s">
        <v>1</v>
      </c>
      <c r="J272" s="6" t="s">
        <v>2</v>
      </c>
      <c r="K272" s="6" t="s">
        <v>1</v>
      </c>
      <c r="L272" s="6" t="s">
        <v>2</v>
      </c>
      <c r="M272" s="6" t="s">
        <v>1</v>
      </c>
      <c r="N272" s="6" t="s">
        <v>2</v>
      </c>
      <c r="O272" s="6" t="s">
        <v>1</v>
      </c>
      <c r="P272" s="6" t="s">
        <v>2</v>
      </c>
      <c r="Q272" s="6" t="s">
        <v>42</v>
      </c>
      <c r="R272" s="6" t="s">
        <v>2</v>
      </c>
      <c r="S272" s="6" t="s">
        <v>1</v>
      </c>
      <c r="T272" s="6" t="s">
        <v>2</v>
      </c>
      <c r="U272" s="6" t="s">
        <v>42</v>
      </c>
      <c r="V272" s="47" t="s">
        <v>201</v>
      </c>
      <c r="W272" s="47" t="s">
        <v>202</v>
      </c>
      <c r="X272" s="47" t="s">
        <v>201</v>
      </c>
      <c r="Y272" s="6" t="s">
        <v>1</v>
      </c>
      <c r="Z272" s="47" t="s">
        <v>201</v>
      </c>
      <c r="AA272" s="47" t="s">
        <v>401</v>
      </c>
      <c r="AB272" s="47" t="s">
        <v>201</v>
      </c>
      <c r="AC272" s="6" t="s">
        <v>3</v>
      </c>
      <c r="AD272" s="7" t="s">
        <v>4</v>
      </c>
    </row>
    <row r="273" spans="1:30" ht="12" customHeight="1">
      <c r="A273" s="3"/>
      <c r="B273" s="30"/>
      <c r="C273" s="3" t="s">
        <v>5</v>
      </c>
      <c r="D273" s="6" t="s">
        <v>6</v>
      </c>
      <c r="E273" s="6" t="s">
        <v>6</v>
      </c>
      <c r="F273" s="6" t="s">
        <v>7</v>
      </c>
      <c r="G273" s="6" t="s">
        <v>7</v>
      </c>
      <c r="H273" s="6" t="s">
        <v>8</v>
      </c>
      <c r="I273" s="6" t="s">
        <v>8</v>
      </c>
      <c r="J273" s="6" t="s">
        <v>9</v>
      </c>
      <c r="K273" s="6" t="s">
        <v>9</v>
      </c>
      <c r="L273" s="6" t="s">
        <v>10</v>
      </c>
      <c r="M273" s="6" t="s">
        <v>10</v>
      </c>
      <c r="N273" s="6" t="s">
        <v>44</v>
      </c>
      <c r="O273" s="6" t="s">
        <v>11</v>
      </c>
      <c r="P273" s="6" t="s">
        <v>45</v>
      </c>
      <c r="Q273" s="6" t="s">
        <v>45</v>
      </c>
      <c r="R273" s="6" t="s">
        <v>46</v>
      </c>
      <c r="S273" s="6" t="s">
        <v>13</v>
      </c>
      <c r="T273" s="6" t="s">
        <v>14</v>
      </c>
      <c r="U273" s="6" t="s">
        <v>14</v>
      </c>
      <c r="V273" s="47" t="s">
        <v>189</v>
      </c>
      <c r="W273" s="47" t="s">
        <v>189</v>
      </c>
      <c r="X273" s="47" t="s">
        <v>190</v>
      </c>
      <c r="Y273" s="6" t="s">
        <v>16</v>
      </c>
      <c r="Z273" s="47" t="s">
        <v>191</v>
      </c>
      <c r="AA273" s="47" t="s">
        <v>191</v>
      </c>
      <c r="AB273" s="47" t="s">
        <v>403</v>
      </c>
      <c r="AC273" s="6" t="s">
        <v>400</v>
      </c>
      <c r="AD273" s="7" t="s">
        <v>400</v>
      </c>
    </row>
    <row r="274" spans="1:30" ht="12" customHeight="1">
      <c r="A274" s="32">
        <v>2010</v>
      </c>
      <c r="B274" s="26" t="s">
        <v>203</v>
      </c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>
        <v>5338</v>
      </c>
      <c r="N274" s="37"/>
      <c r="O274" s="38">
        <v>8842</v>
      </c>
      <c r="P274" s="38">
        <v>9116</v>
      </c>
      <c r="Q274" s="38">
        <v>9116</v>
      </c>
      <c r="R274" s="38">
        <v>9390</v>
      </c>
      <c r="S274" s="38">
        <v>9390</v>
      </c>
      <c r="T274" s="38">
        <v>8793</v>
      </c>
      <c r="U274" s="38">
        <v>11440</v>
      </c>
      <c r="V274" s="49">
        <v>9429</v>
      </c>
      <c r="W274" s="49">
        <v>9429</v>
      </c>
      <c r="X274" s="49">
        <v>9540</v>
      </c>
      <c r="Y274" s="49">
        <v>9540</v>
      </c>
      <c r="Z274" s="49">
        <v>10702</v>
      </c>
      <c r="AA274" s="49">
        <v>10702</v>
      </c>
      <c r="AB274" s="49">
        <v>11081</v>
      </c>
      <c r="AC274" s="16">
        <f>SUM(AB274-Z274)</f>
        <v>379</v>
      </c>
      <c r="AD274" s="31">
        <f>SUM(AC274/Z274)</f>
        <v>0.035413941319379555</v>
      </c>
    </row>
    <row r="275" spans="1:30" ht="12" customHeight="1">
      <c r="A275" s="25">
        <v>2062</v>
      </c>
      <c r="B275" s="26" t="s">
        <v>204</v>
      </c>
      <c r="C275" s="38">
        <v>1540</v>
      </c>
      <c r="D275" s="38">
        <v>2515</v>
      </c>
      <c r="E275" s="38">
        <v>291</v>
      </c>
      <c r="F275" s="38">
        <v>2515</v>
      </c>
      <c r="G275" s="38">
        <v>1533</v>
      </c>
      <c r="H275" s="38">
        <v>1500</v>
      </c>
      <c r="I275" s="38">
        <v>2108</v>
      </c>
      <c r="J275" s="38">
        <v>2000</v>
      </c>
      <c r="K275" s="38">
        <v>1223</v>
      </c>
      <c r="L275" s="38">
        <v>2000</v>
      </c>
      <c r="M275" s="38">
        <v>202</v>
      </c>
      <c r="N275" s="38">
        <v>10900</v>
      </c>
      <c r="O275" s="38">
        <v>124</v>
      </c>
      <c r="P275" s="38">
        <v>2000</v>
      </c>
      <c r="Q275" s="38">
        <v>0</v>
      </c>
      <c r="R275" s="38">
        <v>2000</v>
      </c>
      <c r="S275" s="38">
        <v>300</v>
      </c>
      <c r="T275" s="38">
        <v>10591.2</v>
      </c>
      <c r="U275" s="38">
        <v>10591</v>
      </c>
      <c r="V275" s="49">
        <v>10591</v>
      </c>
      <c r="W275" s="49">
        <v>10591</v>
      </c>
      <c r="X275" s="49">
        <v>10728</v>
      </c>
      <c r="Y275" s="49">
        <v>8045</v>
      </c>
      <c r="Z275" s="49">
        <v>11609</v>
      </c>
      <c r="AA275" s="49">
        <v>11609</v>
      </c>
      <c r="AB275" s="49">
        <v>11900</v>
      </c>
      <c r="AC275" s="16">
        <f>SUM(AB275-Z275)</f>
        <v>291</v>
      </c>
      <c r="AD275" s="31">
        <f>SUM(AC275/Z275)</f>
        <v>0.025066758549401328</v>
      </c>
    </row>
    <row r="276" spans="1:30" ht="12" customHeight="1">
      <c r="A276" s="25">
        <v>3006</v>
      </c>
      <c r="B276" s="26" t="s">
        <v>148</v>
      </c>
      <c r="C276" s="38">
        <v>186</v>
      </c>
      <c r="D276" s="38">
        <v>250</v>
      </c>
      <c r="E276" s="38">
        <v>61</v>
      </c>
      <c r="F276" s="38">
        <v>250</v>
      </c>
      <c r="G276" s="38">
        <v>252</v>
      </c>
      <c r="H276" s="38">
        <v>250</v>
      </c>
      <c r="I276" s="38">
        <v>135</v>
      </c>
      <c r="J276" s="38">
        <v>250</v>
      </c>
      <c r="K276" s="38">
        <v>266</v>
      </c>
      <c r="L276" s="38">
        <v>250</v>
      </c>
      <c r="M276" s="38">
        <v>0</v>
      </c>
      <c r="N276" s="38"/>
      <c r="O276" s="38">
        <v>0</v>
      </c>
      <c r="P276" s="38"/>
      <c r="Q276" s="38"/>
      <c r="R276" s="38"/>
      <c r="S276" s="38"/>
      <c r="T276" s="38"/>
      <c r="U276" s="38"/>
      <c r="V276" s="51"/>
      <c r="W276" s="51"/>
      <c r="X276" s="51"/>
      <c r="Y276" s="51"/>
      <c r="Z276" s="51"/>
      <c r="AA276" s="51"/>
      <c r="AB276" s="51"/>
      <c r="AC276" s="16">
        <f>SUM(AB276-Z276)</f>
        <v>0</v>
      </c>
      <c r="AD276" s="31" t="e">
        <f>SUM(AC276/Z276)</f>
        <v>#DIV/0!</v>
      </c>
    </row>
    <row r="277" spans="1:30" s="33" customFormat="1" ht="12" customHeight="1">
      <c r="A277" s="32">
        <v>215</v>
      </c>
      <c r="B277" s="26" t="s">
        <v>62</v>
      </c>
      <c r="C277" s="37">
        <f>SUM(C274:C276)</f>
        <v>1726</v>
      </c>
      <c r="D277" s="37">
        <f aca="true" t="shared" si="138" ref="D277:N277">SUM(D274:D276)</f>
        <v>2765</v>
      </c>
      <c r="E277" s="37">
        <f t="shared" si="138"/>
        <v>352</v>
      </c>
      <c r="F277" s="37">
        <f t="shared" si="138"/>
        <v>2765</v>
      </c>
      <c r="G277" s="37">
        <f t="shared" si="138"/>
        <v>1785</v>
      </c>
      <c r="H277" s="37">
        <f t="shared" si="138"/>
        <v>1750</v>
      </c>
      <c r="I277" s="37">
        <f t="shared" si="138"/>
        <v>2243</v>
      </c>
      <c r="J277" s="37">
        <f t="shared" si="138"/>
        <v>2250</v>
      </c>
      <c r="K277" s="37">
        <f t="shared" si="138"/>
        <v>1489</v>
      </c>
      <c r="L277" s="37">
        <f t="shared" si="138"/>
        <v>2250</v>
      </c>
      <c r="M277" s="37">
        <f t="shared" si="138"/>
        <v>5540</v>
      </c>
      <c r="N277" s="37">
        <f t="shared" si="138"/>
        <v>10900</v>
      </c>
      <c r="O277" s="37">
        <f>SUM(O274:O276)</f>
        <v>8966</v>
      </c>
      <c r="P277" s="37">
        <f aca="true" t="shared" si="139" ref="P277:U277">SUM(P274:P276)</f>
        <v>11116</v>
      </c>
      <c r="Q277" s="37">
        <f t="shared" si="139"/>
        <v>9116</v>
      </c>
      <c r="R277" s="37">
        <f t="shared" si="139"/>
        <v>11390</v>
      </c>
      <c r="S277" s="37">
        <f t="shared" si="139"/>
        <v>9690</v>
      </c>
      <c r="T277" s="37">
        <f t="shared" si="139"/>
        <v>19384.2</v>
      </c>
      <c r="U277" s="37">
        <f t="shared" si="139"/>
        <v>22031</v>
      </c>
      <c r="V277" s="50">
        <f aca="true" t="shared" si="140" ref="V277:AB277">SUM(V274:V276)</f>
        <v>20020</v>
      </c>
      <c r="W277" s="50">
        <f t="shared" si="140"/>
        <v>20020</v>
      </c>
      <c r="X277" s="50">
        <f t="shared" si="140"/>
        <v>20268</v>
      </c>
      <c r="Y277" s="50">
        <f t="shared" si="140"/>
        <v>17585</v>
      </c>
      <c r="Z277" s="50">
        <f t="shared" si="140"/>
        <v>22311</v>
      </c>
      <c r="AA277" s="50">
        <f t="shared" si="140"/>
        <v>22311</v>
      </c>
      <c r="AB277" s="50">
        <f t="shared" si="140"/>
        <v>22981</v>
      </c>
      <c r="AC277" s="21">
        <f>SUM(AB277-Z277)</f>
        <v>670</v>
      </c>
      <c r="AD277" s="34">
        <f>SUM(AC277/Z277)</f>
        <v>0.03003003003003003</v>
      </c>
    </row>
    <row r="278" spans="1:30" ht="12" customHeight="1">
      <c r="A278" s="3">
        <v>220</v>
      </c>
      <c r="B278" s="30" t="s">
        <v>63</v>
      </c>
      <c r="C278" s="3" t="s">
        <v>1</v>
      </c>
      <c r="D278" s="6" t="s">
        <v>2</v>
      </c>
      <c r="E278" s="6" t="s">
        <v>1</v>
      </c>
      <c r="F278" s="6" t="s">
        <v>2</v>
      </c>
      <c r="G278" s="6" t="s">
        <v>1</v>
      </c>
      <c r="H278" s="6" t="s">
        <v>2</v>
      </c>
      <c r="I278" s="6" t="s">
        <v>1</v>
      </c>
      <c r="J278" s="6" t="s">
        <v>2</v>
      </c>
      <c r="K278" s="6" t="s">
        <v>1</v>
      </c>
      <c r="L278" s="6" t="s">
        <v>2</v>
      </c>
      <c r="M278" s="6" t="s">
        <v>1</v>
      </c>
      <c r="N278" s="6" t="s">
        <v>2</v>
      </c>
      <c r="O278" s="6" t="s">
        <v>1</v>
      </c>
      <c r="P278" s="6" t="s">
        <v>2</v>
      </c>
      <c r="Q278" s="6" t="s">
        <v>42</v>
      </c>
      <c r="R278" s="6" t="s">
        <v>2</v>
      </c>
      <c r="S278" s="6" t="s">
        <v>1</v>
      </c>
      <c r="T278" s="6" t="s">
        <v>2</v>
      </c>
      <c r="U278" s="6" t="s">
        <v>42</v>
      </c>
      <c r="V278" s="47" t="s">
        <v>201</v>
      </c>
      <c r="W278" s="47" t="s">
        <v>202</v>
      </c>
      <c r="X278" s="47" t="s">
        <v>201</v>
      </c>
      <c r="Y278" s="6" t="s">
        <v>1</v>
      </c>
      <c r="Z278" s="47" t="s">
        <v>201</v>
      </c>
      <c r="AA278" s="47" t="s">
        <v>401</v>
      </c>
      <c r="AB278" s="47" t="s">
        <v>201</v>
      </c>
      <c r="AC278" s="6" t="s">
        <v>3</v>
      </c>
      <c r="AD278" s="7" t="s">
        <v>4</v>
      </c>
    </row>
    <row r="279" spans="1:30" ht="12" customHeight="1">
      <c r="A279" s="3"/>
      <c r="B279" s="30"/>
      <c r="C279" s="3" t="s">
        <v>5</v>
      </c>
      <c r="D279" s="6" t="s">
        <v>6</v>
      </c>
      <c r="E279" s="6" t="s">
        <v>6</v>
      </c>
      <c r="F279" s="6" t="s">
        <v>7</v>
      </c>
      <c r="G279" s="6" t="s">
        <v>7</v>
      </c>
      <c r="H279" s="6" t="s">
        <v>8</v>
      </c>
      <c r="I279" s="6" t="s">
        <v>8</v>
      </c>
      <c r="J279" s="6" t="s">
        <v>9</v>
      </c>
      <c r="K279" s="6" t="s">
        <v>9</v>
      </c>
      <c r="L279" s="6" t="s">
        <v>10</v>
      </c>
      <c r="M279" s="6" t="s">
        <v>10</v>
      </c>
      <c r="N279" s="6" t="s">
        <v>44</v>
      </c>
      <c r="O279" s="6" t="s">
        <v>11</v>
      </c>
      <c r="P279" s="6" t="s">
        <v>45</v>
      </c>
      <c r="Q279" s="6" t="s">
        <v>45</v>
      </c>
      <c r="R279" s="6" t="s">
        <v>46</v>
      </c>
      <c r="S279" s="6" t="s">
        <v>13</v>
      </c>
      <c r="T279" s="6" t="s">
        <v>14</v>
      </c>
      <c r="U279" s="6" t="s">
        <v>14</v>
      </c>
      <c r="V279" s="47" t="s">
        <v>189</v>
      </c>
      <c r="W279" s="47" t="s">
        <v>189</v>
      </c>
      <c r="X279" s="47" t="s">
        <v>190</v>
      </c>
      <c r="Y279" s="6" t="s">
        <v>16</v>
      </c>
      <c r="Z279" s="47" t="s">
        <v>191</v>
      </c>
      <c r="AA279" s="47" t="s">
        <v>191</v>
      </c>
      <c r="AB279" s="47" t="s">
        <v>403</v>
      </c>
      <c r="AC279" s="6" t="s">
        <v>400</v>
      </c>
      <c r="AD279" s="7" t="s">
        <v>400</v>
      </c>
    </row>
    <row r="280" spans="1:30" ht="12" customHeight="1">
      <c r="A280" s="25">
        <v>1001</v>
      </c>
      <c r="B280" s="26" t="s">
        <v>92</v>
      </c>
      <c r="C280" s="38">
        <v>136446</v>
      </c>
      <c r="D280" s="38">
        <v>142140</v>
      </c>
      <c r="E280" s="38">
        <v>142881</v>
      </c>
      <c r="F280" s="38">
        <v>144315</v>
      </c>
      <c r="G280" s="38">
        <v>146469</v>
      </c>
      <c r="H280" s="38">
        <v>151726</v>
      </c>
      <c r="I280" s="48">
        <v>151043</v>
      </c>
      <c r="J280" s="48">
        <v>156708</v>
      </c>
      <c r="K280" s="48">
        <v>157691</v>
      </c>
      <c r="L280" s="48">
        <v>162976</v>
      </c>
      <c r="M280" s="48">
        <v>159562</v>
      </c>
      <c r="N280" s="48">
        <v>167340</v>
      </c>
      <c r="O280" s="48">
        <v>170882</v>
      </c>
      <c r="P280" s="48">
        <v>174408</v>
      </c>
      <c r="Q280" s="48">
        <v>175035</v>
      </c>
      <c r="R280" s="48">
        <v>179234</v>
      </c>
      <c r="S280" s="48">
        <v>179044</v>
      </c>
      <c r="T280" s="48">
        <v>188809</v>
      </c>
      <c r="U280" s="48">
        <v>189110</v>
      </c>
      <c r="V280" s="49">
        <v>0</v>
      </c>
      <c r="W280" s="49">
        <v>0</v>
      </c>
      <c r="X280" s="49">
        <v>0</v>
      </c>
      <c r="Y280" s="49">
        <v>0</v>
      </c>
      <c r="Z280" s="49">
        <v>0</v>
      </c>
      <c r="AA280" s="49">
        <v>0</v>
      </c>
      <c r="AB280" s="49">
        <v>0</v>
      </c>
      <c r="AC280" s="16">
        <f aca="true" t="shared" si="141" ref="AC280:AC289">SUM(AB280-Z280)</f>
        <v>0</v>
      </c>
      <c r="AD280" s="31" t="e">
        <f aca="true" t="shared" si="142" ref="AD280:AD289">SUM(AC280/Z280)</f>
        <v>#DIV/0!</v>
      </c>
    </row>
    <row r="281" spans="1:31" ht="12" customHeight="1">
      <c r="A281" s="25">
        <v>1002</v>
      </c>
      <c r="B281" s="26" t="s">
        <v>93</v>
      </c>
      <c r="C281" s="38">
        <v>6832</v>
      </c>
      <c r="D281" s="38">
        <v>4780</v>
      </c>
      <c r="E281" s="38">
        <v>5914</v>
      </c>
      <c r="F281" s="38">
        <v>4925</v>
      </c>
      <c r="G281" s="38">
        <v>5669</v>
      </c>
      <c r="H281" s="38">
        <v>5040</v>
      </c>
      <c r="I281" s="48">
        <v>4518</v>
      </c>
      <c r="J281" s="48">
        <v>5126</v>
      </c>
      <c r="K281" s="48">
        <v>6819</v>
      </c>
      <c r="L281" s="48">
        <v>5456</v>
      </c>
      <c r="M281" s="48">
        <v>4392</v>
      </c>
      <c r="N281" s="48">
        <v>5592</v>
      </c>
      <c r="O281" s="48">
        <v>4623</v>
      </c>
      <c r="P281" s="48">
        <v>6292</v>
      </c>
      <c r="Q281" s="48">
        <v>5200</v>
      </c>
      <c r="R281" s="48">
        <v>6292</v>
      </c>
      <c r="S281" s="48">
        <v>4888</v>
      </c>
      <c r="T281" s="48">
        <v>6485</v>
      </c>
      <c r="U281" s="48">
        <v>4879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49">
        <v>0</v>
      </c>
      <c r="AC281" s="16">
        <f t="shared" si="141"/>
        <v>0</v>
      </c>
      <c r="AD281" s="31" t="e">
        <f t="shared" si="142"/>
        <v>#DIV/0!</v>
      </c>
      <c r="AE281" s="52"/>
    </row>
    <row r="282" spans="1:30" ht="12" customHeight="1">
      <c r="A282" s="25">
        <v>1003</v>
      </c>
      <c r="B282" s="26" t="s">
        <v>192</v>
      </c>
      <c r="C282" s="38">
        <v>40317</v>
      </c>
      <c r="D282" s="38">
        <v>38000</v>
      </c>
      <c r="E282" s="38">
        <v>27503</v>
      </c>
      <c r="F282" s="38">
        <v>38000</v>
      </c>
      <c r="G282" s="38">
        <v>35120</v>
      </c>
      <c r="H282" s="38">
        <v>39000</v>
      </c>
      <c r="I282" s="48">
        <v>35589</v>
      </c>
      <c r="J282" s="48">
        <v>43000</v>
      </c>
      <c r="K282" s="48">
        <v>34760</v>
      </c>
      <c r="L282" s="48">
        <v>45840</v>
      </c>
      <c r="M282" s="48">
        <v>43460</v>
      </c>
      <c r="N282" s="48">
        <v>46690</v>
      </c>
      <c r="O282" s="48">
        <v>42539</v>
      </c>
      <c r="P282" s="48">
        <v>48384</v>
      </c>
      <c r="Q282" s="48">
        <v>43003</v>
      </c>
      <c r="R282" s="48">
        <v>49100</v>
      </c>
      <c r="S282" s="48">
        <v>40388</v>
      </c>
      <c r="T282" s="48">
        <v>51870</v>
      </c>
      <c r="U282" s="48">
        <v>40002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16">
        <f t="shared" si="141"/>
        <v>0</v>
      </c>
      <c r="AD282" s="31" t="e">
        <f t="shared" si="142"/>
        <v>#DIV/0!</v>
      </c>
    </row>
    <row r="283" spans="1:30" ht="12" customHeight="1">
      <c r="A283" s="25">
        <v>1020</v>
      </c>
      <c r="B283" s="26" t="s">
        <v>95</v>
      </c>
      <c r="C283" s="38">
        <v>14245</v>
      </c>
      <c r="D283" s="38">
        <v>14143</v>
      </c>
      <c r="E283" s="38">
        <v>14986</v>
      </c>
      <c r="F283" s="38">
        <v>14324</v>
      </c>
      <c r="G283" s="38">
        <v>14836</v>
      </c>
      <c r="H283" s="38">
        <v>14977</v>
      </c>
      <c r="I283" s="38">
        <v>14975</v>
      </c>
      <c r="J283" s="38">
        <f>SUM(J280:J282)*0.0765</f>
        <v>15669.801</v>
      </c>
      <c r="K283" s="38">
        <v>15202</v>
      </c>
      <c r="L283" s="38">
        <v>16392</v>
      </c>
      <c r="M283" s="38">
        <v>16036</v>
      </c>
      <c r="N283" s="38">
        <v>16840</v>
      </c>
      <c r="O283" s="38">
        <v>14787</v>
      </c>
      <c r="P283" s="38">
        <v>17525</v>
      </c>
      <c r="Q283" s="38">
        <v>16895</v>
      </c>
      <c r="R283" s="38">
        <v>17950</v>
      </c>
      <c r="S283" s="38">
        <v>15915</v>
      </c>
      <c r="T283" s="38">
        <f>SUM(T280:T282)*7.65%</f>
        <v>18908.046</v>
      </c>
      <c r="U283" s="38">
        <v>22301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49">
        <v>0</v>
      </c>
      <c r="AC283" s="16">
        <f t="shared" si="141"/>
        <v>0</v>
      </c>
      <c r="AD283" s="31" t="e">
        <f t="shared" si="142"/>
        <v>#DIV/0!</v>
      </c>
    </row>
    <row r="284" spans="1:30" s="33" customFormat="1" ht="12" customHeight="1">
      <c r="A284" s="32"/>
      <c r="B284" s="26" t="s">
        <v>133</v>
      </c>
      <c r="C284" s="37">
        <f aca="true" t="shared" si="143" ref="C284:H284">SUM(C280:C283)</f>
        <v>197840</v>
      </c>
      <c r="D284" s="37">
        <f t="shared" si="143"/>
        <v>199063</v>
      </c>
      <c r="E284" s="37">
        <f t="shared" si="143"/>
        <v>191284</v>
      </c>
      <c r="F284" s="37">
        <f t="shared" si="143"/>
        <v>201564</v>
      </c>
      <c r="G284" s="37">
        <f>SUM(G280:G283)</f>
        <v>202094</v>
      </c>
      <c r="H284" s="37">
        <f t="shared" si="143"/>
        <v>210743</v>
      </c>
      <c r="I284" s="37">
        <f aca="true" t="shared" si="144" ref="I284:Z284">SUM(I280:I283)</f>
        <v>206125</v>
      </c>
      <c r="J284" s="37">
        <f t="shared" si="144"/>
        <v>220503.801</v>
      </c>
      <c r="K284" s="37">
        <f t="shared" si="144"/>
        <v>214472</v>
      </c>
      <c r="L284" s="37">
        <f t="shared" si="144"/>
        <v>230664</v>
      </c>
      <c r="M284" s="37">
        <f t="shared" si="144"/>
        <v>223450</v>
      </c>
      <c r="N284" s="37">
        <f t="shared" si="144"/>
        <v>236462</v>
      </c>
      <c r="O284" s="37">
        <f t="shared" si="144"/>
        <v>232831</v>
      </c>
      <c r="P284" s="37">
        <f t="shared" si="144"/>
        <v>246609</v>
      </c>
      <c r="Q284" s="37">
        <f t="shared" si="144"/>
        <v>240133</v>
      </c>
      <c r="R284" s="37">
        <f t="shared" si="144"/>
        <v>252576</v>
      </c>
      <c r="S284" s="37">
        <f t="shared" si="144"/>
        <v>240235</v>
      </c>
      <c r="T284" s="37">
        <f t="shared" si="144"/>
        <v>266072.046</v>
      </c>
      <c r="U284" s="37">
        <f t="shared" si="144"/>
        <v>256292</v>
      </c>
      <c r="V284" s="50">
        <f t="shared" si="144"/>
        <v>0</v>
      </c>
      <c r="W284" s="50">
        <f t="shared" si="144"/>
        <v>0</v>
      </c>
      <c r="X284" s="50">
        <f t="shared" si="144"/>
        <v>0</v>
      </c>
      <c r="Y284" s="50">
        <f t="shared" si="144"/>
        <v>0</v>
      </c>
      <c r="Z284" s="50">
        <f t="shared" si="144"/>
        <v>0</v>
      </c>
      <c r="AA284" s="50">
        <f>SUM(AA280:AA283)</f>
        <v>0</v>
      </c>
      <c r="AB284" s="50">
        <f>SUM(AB280:AB283)</f>
        <v>0</v>
      </c>
      <c r="AC284" s="21">
        <f t="shared" si="141"/>
        <v>0</v>
      </c>
      <c r="AD284" s="34" t="e">
        <f t="shared" si="142"/>
        <v>#DIV/0!</v>
      </c>
    </row>
    <row r="285" spans="1:30" ht="12" customHeight="1">
      <c r="A285" s="32">
        <v>2010</v>
      </c>
      <c r="B285" s="26" t="s">
        <v>205</v>
      </c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8">
        <v>9100</v>
      </c>
      <c r="O285" s="37">
        <v>0</v>
      </c>
      <c r="P285" s="38">
        <v>9100</v>
      </c>
      <c r="Q285" s="38">
        <v>2477</v>
      </c>
      <c r="R285" s="38">
        <v>14900</v>
      </c>
      <c r="S285" s="38">
        <v>14900</v>
      </c>
      <c r="T285" s="38">
        <v>14900</v>
      </c>
      <c r="U285" s="38">
        <v>14900</v>
      </c>
      <c r="V285" s="49">
        <v>168000</v>
      </c>
      <c r="W285" s="49">
        <v>145088</v>
      </c>
      <c r="X285" s="49">
        <v>155000</v>
      </c>
      <c r="Y285" s="49">
        <v>149622</v>
      </c>
      <c r="Z285" s="49">
        <v>159156</v>
      </c>
      <c r="AA285" s="49">
        <v>155000</v>
      </c>
      <c r="AB285" s="150">
        <v>161852</v>
      </c>
      <c r="AC285" s="16">
        <f t="shared" si="141"/>
        <v>2696</v>
      </c>
      <c r="AD285" s="31">
        <f t="shared" si="142"/>
        <v>0.016939355098142702</v>
      </c>
    </row>
    <row r="286" spans="1:30" ht="12" customHeight="1">
      <c r="A286" s="25">
        <v>2023</v>
      </c>
      <c r="B286" s="26" t="s">
        <v>148</v>
      </c>
      <c r="C286" s="38">
        <v>195</v>
      </c>
      <c r="D286" s="38">
        <v>500</v>
      </c>
      <c r="E286" s="38">
        <v>150</v>
      </c>
      <c r="F286" s="38">
        <v>500</v>
      </c>
      <c r="G286" s="38">
        <v>206</v>
      </c>
      <c r="H286" s="38">
        <v>500</v>
      </c>
      <c r="I286" s="38">
        <v>668</v>
      </c>
      <c r="J286" s="38">
        <v>500</v>
      </c>
      <c r="K286" s="38">
        <v>125</v>
      </c>
      <c r="L286" s="38">
        <v>500</v>
      </c>
      <c r="M286" s="38">
        <v>460</v>
      </c>
      <c r="N286" s="38">
        <v>500</v>
      </c>
      <c r="O286" s="38">
        <v>400</v>
      </c>
      <c r="P286" s="38">
        <v>500</v>
      </c>
      <c r="Q286" s="38">
        <v>318</v>
      </c>
      <c r="R286" s="38">
        <v>500</v>
      </c>
      <c r="S286" s="38">
        <v>389</v>
      </c>
      <c r="T286" s="38">
        <v>500</v>
      </c>
      <c r="U286" s="38">
        <v>320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16">
        <f t="shared" si="141"/>
        <v>0</v>
      </c>
      <c r="AD286" s="31" t="e">
        <f t="shared" si="142"/>
        <v>#DIV/0!</v>
      </c>
    </row>
    <row r="287" spans="1:30" ht="12" customHeight="1">
      <c r="A287" s="25">
        <v>3004</v>
      </c>
      <c r="B287" s="26" t="s">
        <v>111</v>
      </c>
      <c r="C287" s="38">
        <v>645</v>
      </c>
      <c r="D287" s="38">
        <v>3250</v>
      </c>
      <c r="E287" s="38">
        <v>3297</v>
      </c>
      <c r="F287" s="38">
        <v>4160</v>
      </c>
      <c r="G287" s="38">
        <v>3402</v>
      </c>
      <c r="H287" s="38">
        <v>4160</v>
      </c>
      <c r="I287" s="48">
        <v>3370</v>
      </c>
      <c r="J287" s="48">
        <v>3360</v>
      </c>
      <c r="K287" s="48">
        <v>3370</v>
      </c>
      <c r="L287" s="48">
        <v>3360</v>
      </c>
      <c r="M287" s="48">
        <v>2895</v>
      </c>
      <c r="N287" s="48">
        <v>3360</v>
      </c>
      <c r="O287" s="48">
        <v>3029</v>
      </c>
      <c r="P287" s="48">
        <v>3600</v>
      </c>
      <c r="Q287" s="48">
        <v>3210</v>
      </c>
      <c r="R287" s="48">
        <v>3600</v>
      </c>
      <c r="S287" s="48">
        <v>3703</v>
      </c>
      <c r="T287" s="48">
        <v>3600</v>
      </c>
      <c r="U287" s="48">
        <v>3742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49">
        <v>0</v>
      </c>
      <c r="AC287" s="16">
        <f t="shared" si="141"/>
        <v>0</v>
      </c>
      <c r="AD287" s="31" t="e">
        <f t="shared" si="142"/>
        <v>#DIV/0!</v>
      </c>
    </row>
    <row r="288" spans="1:30" s="33" customFormat="1" ht="12" customHeight="1">
      <c r="A288" s="32"/>
      <c r="B288" s="26" t="s">
        <v>141</v>
      </c>
      <c r="C288" s="37">
        <f aca="true" t="shared" si="145" ref="C288:H288">SUM(C286:C287)</f>
        <v>840</v>
      </c>
      <c r="D288" s="37">
        <f t="shared" si="145"/>
        <v>3750</v>
      </c>
      <c r="E288" s="37">
        <f t="shared" si="145"/>
        <v>3447</v>
      </c>
      <c r="F288" s="37">
        <f t="shared" si="145"/>
        <v>4660</v>
      </c>
      <c r="G288" s="37">
        <f t="shared" si="145"/>
        <v>3608</v>
      </c>
      <c r="H288" s="37">
        <f t="shared" si="145"/>
        <v>4660</v>
      </c>
      <c r="I288" s="37">
        <f>SUM(I286:I287)</f>
        <v>4038</v>
      </c>
      <c r="J288" s="37">
        <f>SUM(J286:J287)</f>
        <v>3860</v>
      </c>
      <c r="K288" s="37">
        <f>SUM(K286:K287)</f>
        <v>3495</v>
      </c>
      <c r="L288" s="37">
        <f>SUM(L286:L287)</f>
        <v>3860</v>
      </c>
      <c r="M288" s="37">
        <f>SUM(M286:M287)</f>
        <v>3355</v>
      </c>
      <c r="N288" s="37">
        <f>SUM(N285:N287)</f>
        <v>12960</v>
      </c>
      <c r="O288" s="37">
        <f>SUM(O286:O287)</f>
        <v>3429</v>
      </c>
      <c r="P288" s="37">
        <f aca="true" t="shared" si="146" ref="P288:AB288">SUM(P285:P287)</f>
        <v>13200</v>
      </c>
      <c r="Q288" s="37">
        <f t="shared" si="146"/>
        <v>6005</v>
      </c>
      <c r="R288" s="37">
        <f t="shared" si="146"/>
        <v>19000</v>
      </c>
      <c r="S288" s="37">
        <f t="shared" si="146"/>
        <v>18992</v>
      </c>
      <c r="T288" s="37">
        <f t="shared" si="146"/>
        <v>19000</v>
      </c>
      <c r="U288" s="37">
        <f t="shared" si="146"/>
        <v>18962</v>
      </c>
      <c r="V288" s="37">
        <f t="shared" si="146"/>
        <v>168000</v>
      </c>
      <c r="W288" s="37">
        <f t="shared" si="146"/>
        <v>145088</v>
      </c>
      <c r="X288" s="37">
        <f t="shared" si="146"/>
        <v>155000</v>
      </c>
      <c r="Y288" s="37">
        <f t="shared" si="146"/>
        <v>149622</v>
      </c>
      <c r="Z288" s="37">
        <f t="shared" si="146"/>
        <v>159156</v>
      </c>
      <c r="AA288" s="37">
        <f t="shared" si="146"/>
        <v>155000</v>
      </c>
      <c r="AB288" s="37">
        <f t="shared" si="146"/>
        <v>161852</v>
      </c>
      <c r="AC288" s="21">
        <f t="shared" si="141"/>
        <v>2696</v>
      </c>
      <c r="AD288" s="34">
        <f t="shared" si="142"/>
        <v>0.016939355098142702</v>
      </c>
    </row>
    <row r="289" spans="1:30" s="33" customFormat="1" ht="12" customHeight="1">
      <c r="A289" s="32">
        <v>220</v>
      </c>
      <c r="B289" s="26" t="s">
        <v>206</v>
      </c>
      <c r="C289" s="37">
        <f aca="true" t="shared" si="147" ref="C289:H289">SUM(C284+C288)</f>
        <v>198680</v>
      </c>
      <c r="D289" s="37">
        <f t="shared" si="147"/>
        <v>202813</v>
      </c>
      <c r="E289" s="37">
        <f t="shared" si="147"/>
        <v>194731</v>
      </c>
      <c r="F289" s="37">
        <f t="shared" si="147"/>
        <v>206224</v>
      </c>
      <c r="G289" s="37">
        <f t="shared" si="147"/>
        <v>205702</v>
      </c>
      <c r="H289" s="37">
        <f t="shared" si="147"/>
        <v>215403</v>
      </c>
      <c r="I289" s="37">
        <f aca="true" t="shared" si="148" ref="I289:Z289">SUM(I284+I288)</f>
        <v>210163</v>
      </c>
      <c r="J289" s="37">
        <f t="shared" si="148"/>
        <v>224363.801</v>
      </c>
      <c r="K289" s="37">
        <f t="shared" si="148"/>
        <v>217967</v>
      </c>
      <c r="L289" s="37">
        <f t="shared" si="148"/>
        <v>234524</v>
      </c>
      <c r="M289" s="37">
        <f t="shared" si="148"/>
        <v>226805</v>
      </c>
      <c r="N289" s="37">
        <f t="shared" si="148"/>
        <v>249422</v>
      </c>
      <c r="O289" s="37">
        <f t="shared" si="148"/>
        <v>236260</v>
      </c>
      <c r="P289" s="37">
        <f t="shared" si="148"/>
        <v>259809</v>
      </c>
      <c r="Q289" s="37">
        <f t="shared" si="148"/>
        <v>246138</v>
      </c>
      <c r="R289" s="37">
        <f t="shared" si="148"/>
        <v>271576</v>
      </c>
      <c r="S289" s="37">
        <f t="shared" si="148"/>
        <v>259227</v>
      </c>
      <c r="T289" s="37">
        <f t="shared" si="148"/>
        <v>285072.046</v>
      </c>
      <c r="U289" s="37">
        <f t="shared" si="148"/>
        <v>275254</v>
      </c>
      <c r="V289" s="37">
        <f t="shared" si="148"/>
        <v>168000</v>
      </c>
      <c r="W289" s="37">
        <f t="shared" si="148"/>
        <v>145088</v>
      </c>
      <c r="X289" s="37">
        <f t="shared" si="148"/>
        <v>155000</v>
      </c>
      <c r="Y289" s="37">
        <f t="shared" si="148"/>
        <v>149622</v>
      </c>
      <c r="Z289" s="37">
        <f t="shared" si="148"/>
        <v>159156</v>
      </c>
      <c r="AA289" s="37">
        <f>SUM(AA284+AA288)</f>
        <v>155000</v>
      </c>
      <c r="AB289" s="37">
        <f>SUM(AB284+AB288)</f>
        <v>161852</v>
      </c>
      <c r="AC289" s="21">
        <f t="shared" si="141"/>
        <v>2696</v>
      </c>
      <c r="AD289" s="34">
        <f t="shared" si="142"/>
        <v>0.016939355098142702</v>
      </c>
    </row>
    <row r="290" spans="1:30" ht="12" customHeight="1">
      <c r="A290" s="3">
        <v>225</v>
      </c>
      <c r="B290" s="30" t="s">
        <v>64</v>
      </c>
      <c r="C290" s="3" t="s">
        <v>1</v>
      </c>
      <c r="D290" s="53" t="s">
        <v>2</v>
      </c>
      <c r="E290" s="53" t="s">
        <v>1</v>
      </c>
      <c r="F290" s="53" t="s">
        <v>2</v>
      </c>
      <c r="G290" s="53" t="s">
        <v>1</v>
      </c>
      <c r="H290" s="53" t="s">
        <v>2</v>
      </c>
      <c r="I290" s="53" t="s">
        <v>1</v>
      </c>
      <c r="J290" s="53" t="s">
        <v>2</v>
      </c>
      <c r="K290" s="53" t="s">
        <v>1</v>
      </c>
      <c r="L290" s="53" t="s">
        <v>2</v>
      </c>
      <c r="M290" s="53" t="s">
        <v>1</v>
      </c>
      <c r="N290" s="53" t="s">
        <v>2</v>
      </c>
      <c r="O290" s="53" t="s">
        <v>1</v>
      </c>
      <c r="P290" s="53" t="s">
        <v>2</v>
      </c>
      <c r="Q290" s="53" t="s">
        <v>42</v>
      </c>
      <c r="R290" s="53" t="s">
        <v>2</v>
      </c>
      <c r="S290" s="6" t="s">
        <v>1</v>
      </c>
      <c r="T290" s="6" t="s">
        <v>2</v>
      </c>
      <c r="U290" s="6" t="s">
        <v>42</v>
      </c>
      <c r="V290" s="6" t="s">
        <v>2</v>
      </c>
      <c r="W290" s="6" t="s">
        <v>1</v>
      </c>
      <c r="X290" s="6" t="s">
        <v>2</v>
      </c>
      <c r="Y290" s="6" t="s">
        <v>1</v>
      </c>
      <c r="Z290" s="6" t="s">
        <v>2</v>
      </c>
      <c r="AA290" s="6" t="s">
        <v>43</v>
      </c>
      <c r="AB290" s="6" t="s">
        <v>2</v>
      </c>
      <c r="AC290" s="6" t="s">
        <v>3</v>
      </c>
      <c r="AD290" s="7" t="s">
        <v>4</v>
      </c>
    </row>
    <row r="291" spans="1:30" ht="12" customHeight="1">
      <c r="A291" s="3"/>
      <c r="B291" s="30"/>
      <c r="C291" s="3" t="s">
        <v>5</v>
      </c>
      <c r="D291" s="53" t="s">
        <v>6</v>
      </c>
      <c r="E291" s="53" t="s">
        <v>6</v>
      </c>
      <c r="F291" s="53" t="s">
        <v>7</v>
      </c>
      <c r="G291" s="53" t="s">
        <v>7</v>
      </c>
      <c r="H291" s="53" t="s">
        <v>8</v>
      </c>
      <c r="I291" s="53" t="s">
        <v>8</v>
      </c>
      <c r="J291" s="53" t="s">
        <v>9</v>
      </c>
      <c r="K291" s="53" t="s">
        <v>9</v>
      </c>
      <c r="L291" s="53" t="s">
        <v>10</v>
      </c>
      <c r="M291" s="53" t="s">
        <v>10</v>
      </c>
      <c r="N291" s="53" t="s">
        <v>44</v>
      </c>
      <c r="O291" s="53" t="s">
        <v>11</v>
      </c>
      <c r="P291" s="53" t="s">
        <v>45</v>
      </c>
      <c r="Q291" s="53" t="s">
        <v>45</v>
      </c>
      <c r="R291" s="53" t="s">
        <v>46</v>
      </c>
      <c r="S291" s="6" t="s">
        <v>13</v>
      </c>
      <c r="T291" s="6" t="s">
        <v>14</v>
      </c>
      <c r="U291" s="6" t="s">
        <v>14</v>
      </c>
      <c r="V291" s="6" t="s">
        <v>15</v>
      </c>
      <c r="W291" s="6" t="s">
        <v>15</v>
      </c>
      <c r="X291" s="6" t="s">
        <v>16</v>
      </c>
      <c r="Y291" s="6" t="s">
        <v>16</v>
      </c>
      <c r="Z291" s="6" t="s">
        <v>17</v>
      </c>
      <c r="AA291" s="6" t="s">
        <v>17</v>
      </c>
      <c r="AB291" s="6" t="s">
        <v>402</v>
      </c>
      <c r="AC291" s="6" t="s">
        <v>400</v>
      </c>
      <c r="AD291" s="7" t="s">
        <v>400</v>
      </c>
    </row>
    <row r="292" spans="1:30" ht="12" customHeight="1">
      <c r="A292" s="25">
        <v>1002</v>
      </c>
      <c r="B292" s="26" t="s">
        <v>93</v>
      </c>
      <c r="C292" s="28">
        <v>750</v>
      </c>
      <c r="D292" s="28">
        <v>800</v>
      </c>
      <c r="E292" s="28">
        <v>800</v>
      </c>
      <c r="F292" s="28">
        <v>4833</v>
      </c>
      <c r="G292" s="28">
        <v>3213</v>
      </c>
      <c r="H292" s="28">
        <v>6000</v>
      </c>
      <c r="I292" s="28">
        <v>8506</v>
      </c>
      <c r="J292" s="28">
        <v>8000</v>
      </c>
      <c r="K292" s="28">
        <v>8509</v>
      </c>
      <c r="L292" s="28">
        <v>9500</v>
      </c>
      <c r="M292" s="28">
        <v>6994</v>
      </c>
      <c r="N292" s="28">
        <v>9800</v>
      </c>
      <c r="O292" s="28">
        <v>8502</v>
      </c>
      <c r="P292" s="28">
        <v>10100</v>
      </c>
      <c r="Q292" s="28">
        <v>6864</v>
      </c>
      <c r="R292" s="28">
        <v>10500</v>
      </c>
      <c r="S292" s="28">
        <v>8495</v>
      </c>
      <c r="T292" s="28">
        <v>10800</v>
      </c>
      <c r="U292" s="28">
        <v>9541</v>
      </c>
      <c r="V292" s="28">
        <v>10800</v>
      </c>
      <c r="W292" s="28">
        <v>8775</v>
      </c>
      <c r="X292" s="28">
        <v>11000</v>
      </c>
      <c r="Y292" s="28">
        <v>9727</v>
      </c>
      <c r="Z292" s="28">
        <v>11000</v>
      </c>
      <c r="AA292" s="28">
        <v>11000</v>
      </c>
      <c r="AB292" s="28">
        <v>11700</v>
      </c>
      <c r="AC292" s="16">
        <f aca="true" t="shared" si="149" ref="AC292:AC305">SUM(AB292-Z292)</f>
        <v>700</v>
      </c>
      <c r="AD292" s="31">
        <f aca="true" t="shared" si="150" ref="AD292:AD306">SUM(AC292/Z292)</f>
        <v>0.06363636363636363</v>
      </c>
    </row>
    <row r="293" spans="1:30" ht="12" customHeight="1">
      <c r="A293" s="25">
        <v>1020</v>
      </c>
      <c r="B293" s="26" t="s">
        <v>95</v>
      </c>
      <c r="C293" s="28">
        <v>0</v>
      </c>
      <c r="D293" s="28">
        <v>61</v>
      </c>
      <c r="E293" s="28"/>
      <c r="F293" s="28">
        <v>370</v>
      </c>
      <c r="G293" s="28">
        <v>91</v>
      </c>
      <c r="H293" s="28">
        <v>410</v>
      </c>
      <c r="I293" s="28">
        <v>637</v>
      </c>
      <c r="J293" s="28">
        <v>612</v>
      </c>
      <c r="K293" s="28">
        <v>682</v>
      </c>
      <c r="L293" s="28">
        <v>727</v>
      </c>
      <c r="M293" s="28">
        <v>177</v>
      </c>
      <c r="N293" s="28">
        <v>750</v>
      </c>
      <c r="O293" s="28">
        <v>212</v>
      </c>
      <c r="P293" s="28">
        <v>750</v>
      </c>
      <c r="Q293" s="28">
        <v>171</v>
      </c>
      <c r="R293" s="28">
        <v>800</v>
      </c>
      <c r="S293" s="28">
        <v>69</v>
      </c>
      <c r="T293" s="28">
        <v>865</v>
      </c>
      <c r="U293" s="28">
        <v>86</v>
      </c>
      <c r="V293" s="28">
        <v>865</v>
      </c>
      <c r="W293" s="28">
        <v>118</v>
      </c>
      <c r="X293" s="28">
        <v>865</v>
      </c>
      <c r="Y293" s="28">
        <v>866</v>
      </c>
      <c r="Z293" s="28">
        <v>865</v>
      </c>
      <c r="AA293" s="28">
        <v>865</v>
      </c>
      <c r="AB293" s="28">
        <v>903</v>
      </c>
      <c r="AC293" s="16">
        <f t="shared" si="149"/>
        <v>38</v>
      </c>
      <c r="AD293" s="31">
        <f t="shared" si="150"/>
        <v>0.04393063583815029</v>
      </c>
    </row>
    <row r="294" spans="1:30" s="33" customFormat="1" ht="12" customHeight="1">
      <c r="A294" s="32"/>
      <c r="B294" s="26" t="s">
        <v>133</v>
      </c>
      <c r="C294" s="4">
        <f>SUM(C292:C293)</f>
        <v>750</v>
      </c>
      <c r="D294" s="4">
        <f>SUM(D292:D293)</f>
        <v>861</v>
      </c>
      <c r="E294" s="5">
        <v>800</v>
      </c>
      <c r="F294" s="4">
        <f aca="true" t="shared" si="151" ref="F294:Q294">SUM(F292:F293)</f>
        <v>5203</v>
      </c>
      <c r="G294" s="4">
        <f t="shared" si="151"/>
        <v>3304</v>
      </c>
      <c r="H294" s="4">
        <f t="shared" si="151"/>
        <v>6410</v>
      </c>
      <c r="I294" s="4">
        <f t="shared" si="151"/>
        <v>9143</v>
      </c>
      <c r="J294" s="4">
        <f t="shared" si="151"/>
        <v>8612</v>
      </c>
      <c r="K294" s="4">
        <f t="shared" si="151"/>
        <v>9191</v>
      </c>
      <c r="L294" s="4">
        <f t="shared" si="151"/>
        <v>10227</v>
      </c>
      <c r="M294" s="4">
        <f t="shared" si="151"/>
        <v>7171</v>
      </c>
      <c r="N294" s="4">
        <f t="shared" si="151"/>
        <v>10550</v>
      </c>
      <c r="O294" s="4">
        <f t="shared" si="151"/>
        <v>8714</v>
      </c>
      <c r="P294" s="4">
        <f t="shared" si="151"/>
        <v>10850</v>
      </c>
      <c r="Q294" s="4">
        <f t="shared" si="151"/>
        <v>7035</v>
      </c>
      <c r="R294" s="4">
        <f>SUM(R292:R293)</f>
        <v>11300</v>
      </c>
      <c r="S294" s="4">
        <f>SUM(S292:S293)</f>
        <v>8564</v>
      </c>
      <c r="T294" s="4">
        <v>11665</v>
      </c>
      <c r="U294" s="4">
        <f>SUM(U292:U293)</f>
        <v>9627</v>
      </c>
      <c r="V294" s="4">
        <f>SUM(V292:V293)</f>
        <v>11665</v>
      </c>
      <c r="W294" s="4">
        <f>SUM(W292:W293)</f>
        <v>8893</v>
      </c>
      <c r="X294" s="4">
        <v>11865</v>
      </c>
      <c r="Y294" s="4">
        <v>11865</v>
      </c>
      <c r="Z294" s="4">
        <v>11865</v>
      </c>
      <c r="AA294" s="4">
        <v>11865</v>
      </c>
      <c r="AB294" s="4">
        <f>SUM(AB292:AB293)</f>
        <v>12603</v>
      </c>
      <c r="AC294" s="21">
        <f t="shared" si="149"/>
        <v>738</v>
      </c>
      <c r="AD294" s="34">
        <f t="shared" si="150"/>
        <v>0.06219974715549937</v>
      </c>
    </row>
    <row r="295" spans="1:30" ht="12" customHeight="1">
      <c r="A295" s="25">
        <v>2000</v>
      </c>
      <c r="B295" s="26" t="s">
        <v>207</v>
      </c>
      <c r="C295" s="28">
        <v>190</v>
      </c>
      <c r="D295" s="28">
        <v>230</v>
      </c>
      <c r="E295" s="28">
        <v>119</v>
      </c>
      <c r="F295" s="28">
        <v>240</v>
      </c>
      <c r="G295" s="28">
        <v>198</v>
      </c>
      <c r="H295" s="28">
        <v>240</v>
      </c>
      <c r="I295" s="28">
        <v>49</v>
      </c>
      <c r="J295" s="28">
        <v>200</v>
      </c>
      <c r="K295" s="28">
        <v>156</v>
      </c>
      <c r="L295" s="28">
        <v>200</v>
      </c>
      <c r="M295" s="28">
        <v>196</v>
      </c>
      <c r="N295" s="28">
        <v>200</v>
      </c>
      <c r="O295" s="28">
        <v>211</v>
      </c>
      <c r="P295" s="28">
        <v>215</v>
      </c>
      <c r="Q295" s="28">
        <v>166</v>
      </c>
      <c r="R295" s="28">
        <v>215</v>
      </c>
      <c r="S295" s="28">
        <v>176</v>
      </c>
      <c r="T295" s="28">
        <v>300</v>
      </c>
      <c r="U295" s="28">
        <v>85</v>
      </c>
      <c r="V295" s="28">
        <v>0</v>
      </c>
      <c r="W295" s="28">
        <v>0</v>
      </c>
      <c r="X295" s="28">
        <f>SUM(W295-U295)</f>
        <v>-85</v>
      </c>
      <c r="Y295" s="28">
        <v>0</v>
      </c>
      <c r="Z295" s="28">
        <v>200</v>
      </c>
      <c r="AA295" s="28">
        <v>200</v>
      </c>
      <c r="AB295" s="28">
        <v>200</v>
      </c>
      <c r="AC295" s="16">
        <f t="shared" si="149"/>
        <v>0</v>
      </c>
      <c r="AD295" s="31">
        <f t="shared" si="150"/>
        <v>0</v>
      </c>
    </row>
    <row r="296" spans="1:30" ht="12" customHeight="1">
      <c r="A296" s="25">
        <v>2008</v>
      </c>
      <c r="B296" s="26" t="s">
        <v>105</v>
      </c>
      <c r="C296" s="28">
        <v>835</v>
      </c>
      <c r="D296" s="28">
        <v>1000</v>
      </c>
      <c r="E296" s="28">
        <v>398</v>
      </c>
      <c r="F296" s="28">
        <v>1000</v>
      </c>
      <c r="G296" s="28">
        <v>715</v>
      </c>
      <c r="H296" s="28">
        <v>1000</v>
      </c>
      <c r="I296" s="28">
        <v>321</v>
      </c>
      <c r="J296" s="28">
        <v>1000</v>
      </c>
      <c r="K296" s="28">
        <v>841</v>
      </c>
      <c r="L296" s="28">
        <v>1000</v>
      </c>
      <c r="M296" s="28">
        <v>410</v>
      </c>
      <c r="N296" s="28">
        <v>1000</v>
      </c>
      <c r="O296" s="28">
        <v>561</v>
      </c>
      <c r="P296" s="28">
        <v>1100</v>
      </c>
      <c r="Q296" s="28">
        <v>1130</v>
      </c>
      <c r="R296" s="28">
        <v>1100</v>
      </c>
      <c r="S296" s="28">
        <v>747</v>
      </c>
      <c r="T296" s="28">
        <v>1200</v>
      </c>
      <c r="U296" s="28">
        <v>830</v>
      </c>
      <c r="V296" s="28">
        <v>1200</v>
      </c>
      <c r="W296" s="28">
        <v>593</v>
      </c>
      <c r="X296" s="28">
        <v>1200</v>
      </c>
      <c r="Y296" s="28">
        <v>285</v>
      </c>
      <c r="Z296" s="28">
        <v>1200</v>
      </c>
      <c r="AA296" s="28">
        <v>1200</v>
      </c>
      <c r="AB296" s="28">
        <v>1200</v>
      </c>
      <c r="AC296" s="16">
        <f t="shared" si="149"/>
        <v>0</v>
      </c>
      <c r="AD296" s="31">
        <f t="shared" si="150"/>
        <v>0</v>
      </c>
    </row>
    <row r="297" spans="1:30" ht="12" customHeight="1">
      <c r="A297" s="25">
        <v>2032</v>
      </c>
      <c r="B297" s="26" t="s">
        <v>195</v>
      </c>
      <c r="C297" s="28">
        <v>507</v>
      </c>
      <c r="D297" s="28">
        <v>1000</v>
      </c>
      <c r="E297" s="28">
        <v>1158</v>
      </c>
      <c r="F297" s="28">
        <v>1000</v>
      </c>
      <c r="G297" s="28">
        <v>811</v>
      </c>
      <c r="H297" s="28">
        <v>1000</v>
      </c>
      <c r="I297" s="28">
        <v>1435</v>
      </c>
      <c r="J297" s="28">
        <v>1000</v>
      </c>
      <c r="K297" s="28">
        <v>691</v>
      </c>
      <c r="L297" s="28">
        <v>2000</v>
      </c>
      <c r="M297" s="28">
        <v>1716</v>
      </c>
      <c r="N297" s="28">
        <v>2000</v>
      </c>
      <c r="O297" s="28">
        <v>1554</v>
      </c>
      <c r="P297" s="28">
        <v>2000</v>
      </c>
      <c r="Q297" s="28">
        <v>1348</v>
      </c>
      <c r="R297" s="28">
        <v>2000</v>
      </c>
      <c r="S297" s="28">
        <v>1014</v>
      </c>
      <c r="T297" s="28">
        <v>2000</v>
      </c>
      <c r="U297" s="28">
        <v>1012</v>
      </c>
      <c r="V297" s="28">
        <v>2000</v>
      </c>
      <c r="W297" s="28">
        <v>1513</v>
      </c>
      <c r="X297" s="28">
        <v>2000</v>
      </c>
      <c r="Y297" s="28">
        <v>1384</v>
      </c>
      <c r="Z297" s="28">
        <v>2000</v>
      </c>
      <c r="AA297" s="28">
        <v>2000</v>
      </c>
      <c r="AB297" s="28">
        <v>2000</v>
      </c>
      <c r="AC297" s="16">
        <f t="shared" si="149"/>
        <v>0</v>
      </c>
      <c r="AD297" s="31">
        <f t="shared" si="150"/>
        <v>0</v>
      </c>
    </row>
    <row r="298" spans="1:30" ht="12" customHeight="1">
      <c r="A298" s="25">
        <v>2033</v>
      </c>
      <c r="B298" s="26" t="s">
        <v>196</v>
      </c>
      <c r="C298" s="28">
        <v>3799</v>
      </c>
      <c r="D298" s="28">
        <v>3000</v>
      </c>
      <c r="E298" s="28">
        <v>3128</v>
      </c>
      <c r="F298" s="28">
        <v>3000</v>
      </c>
      <c r="G298" s="28">
        <v>2885</v>
      </c>
      <c r="H298" s="28">
        <v>3000</v>
      </c>
      <c r="I298" s="28">
        <v>2861</v>
      </c>
      <c r="J298" s="28">
        <v>3000</v>
      </c>
      <c r="K298" s="28">
        <v>2421</v>
      </c>
      <c r="L298" s="28">
        <v>2500</v>
      </c>
      <c r="M298" s="28">
        <v>1969</v>
      </c>
      <c r="N298" s="28">
        <v>2700</v>
      </c>
      <c r="O298" s="28">
        <v>933</v>
      </c>
      <c r="P298" s="28">
        <v>2700</v>
      </c>
      <c r="Q298" s="28">
        <v>2703</v>
      </c>
      <c r="R298" s="28">
        <v>2800</v>
      </c>
      <c r="S298" s="28">
        <v>3167</v>
      </c>
      <c r="T298" s="28">
        <v>2800</v>
      </c>
      <c r="U298" s="28">
        <v>2416</v>
      </c>
      <c r="V298" s="28">
        <v>2800</v>
      </c>
      <c r="W298" s="28">
        <v>1869</v>
      </c>
      <c r="X298" s="28">
        <v>2800</v>
      </c>
      <c r="Y298" s="28">
        <v>2567</v>
      </c>
      <c r="Z298" s="28">
        <v>3000</v>
      </c>
      <c r="AA298" s="28">
        <v>3000</v>
      </c>
      <c r="AB298" s="28">
        <v>3000</v>
      </c>
      <c r="AC298" s="16">
        <f t="shared" si="149"/>
        <v>0</v>
      </c>
      <c r="AD298" s="31">
        <f t="shared" si="150"/>
        <v>0</v>
      </c>
    </row>
    <row r="299" spans="1:30" ht="12" customHeight="1">
      <c r="A299" s="25">
        <v>2034</v>
      </c>
      <c r="B299" s="26" t="s">
        <v>112</v>
      </c>
      <c r="C299" s="28">
        <v>337</v>
      </c>
      <c r="D299" s="28">
        <v>500</v>
      </c>
      <c r="E299" s="28">
        <v>89</v>
      </c>
      <c r="F299" s="28">
        <v>500</v>
      </c>
      <c r="G299" s="28">
        <v>273</v>
      </c>
      <c r="H299" s="28">
        <v>500</v>
      </c>
      <c r="I299" s="28">
        <v>75</v>
      </c>
      <c r="J299" s="28">
        <v>500</v>
      </c>
      <c r="K299" s="28">
        <v>129</v>
      </c>
      <c r="L299" s="28">
        <v>500</v>
      </c>
      <c r="M299" s="28">
        <v>290</v>
      </c>
      <c r="N299" s="28">
        <v>600</v>
      </c>
      <c r="O299" s="28">
        <v>176</v>
      </c>
      <c r="P299" s="28">
        <v>600</v>
      </c>
      <c r="Q299" s="28">
        <v>554</v>
      </c>
      <c r="R299" s="28">
        <v>700</v>
      </c>
      <c r="S299" s="28">
        <v>397</v>
      </c>
      <c r="T299" s="28">
        <v>800</v>
      </c>
      <c r="U299" s="28">
        <v>145</v>
      </c>
      <c r="V299" s="28">
        <v>800</v>
      </c>
      <c r="W299" s="28">
        <v>251</v>
      </c>
      <c r="X299" s="28">
        <v>1100</v>
      </c>
      <c r="Y299" s="28">
        <v>489</v>
      </c>
      <c r="Z299" s="28">
        <v>1200</v>
      </c>
      <c r="AA299" s="28">
        <v>1200</v>
      </c>
      <c r="AB299" s="28">
        <v>1200</v>
      </c>
      <c r="AC299" s="16">
        <f t="shared" si="149"/>
        <v>0</v>
      </c>
      <c r="AD299" s="31">
        <f t="shared" si="150"/>
        <v>0</v>
      </c>
    </row>
    <row r="300" spans="1:30" ht="12" customHeight="1">
      <c r="A300" s="25">
        <v>2071</v>
      </c>
      <c r="B300" s="26" t="s">
        <v>119</v>
      </c>
      <c r="C300" s="28"/>
      <c r="E300" s="28"/>
      <c r="F300" s="28">
        <v>1500</v>
      </c>
      <c r="G300" s="28">
        <v>0</v>
      </c>
      <c r="H300" s="28">
        <v>1000</v>
      </c>
      <c r="I300" s="28">
        <v>0</v>
      </c>
      <c r="J300" s="28">
        <v>1000</v>
      </c>
      <c r="K300" s="28">
        <v>471</v>
      </c>
      <c r="L300" s="28">
        <v>1000</v>
      </c>
      <c r="M300" s="28">
        <v>0</v>
      </c>
      <c r="N300" s="28">
        <v>1000</v>
      </c>
      <c r="O300" s="28">
        <v>31</v>
      </c>
      <c r="P300" s="28">
        <v>1000</v>
      </c>
      <c r="Q300" s="28">
        <v>0</v>
      </c>
      <c r="R300" s="28">
        <v>750</v>
      </c>
      <c r="S300" s="28">
        <v>90</v>
      </c>
      <c r="T300" s="28">
        <v>1000</v>
      </c>
      <c r="U300" s="28">
        <v>0</v>
      </c>
      <c r="V300" s="28">
        <v>1000</v>
      </c>
      <c r="W300" s="28">
        <v>0</v>
      </c>
      <c r="X300" s="28">
        <v>800</v>
      </c>
      <c r="Y300" s="28">
        <v>0</v>
      </c>
      <c r="Z300" s="28">
        <v>800</v>
      </c>
      <c r="AA300" s="28">
        <v>800</v>
      </c>
      <c r="AB300" s="28">
        <v>800</v>
      </c>
      <c r="AC300" s="16">
        <f t="shared" si="149"/>
        <v>0</v>
      </c>
      <c r="AD300" s="31">
        <f t="shared" si="150"/>
        <v>0</v>
      </c>
    </row>
    <row r="301" spans="1:30" ht="12" customHeight="1">
      <c r="A301" s="25">
        <v>3002</v>
      </c>
      <c r="B301" s="26" t="s">
        <v>199</v>
      </c>
      <c r="C301" s="28">
        <v>150</v>
      </c>
      <c r="D301" s="28">
        <v>250</v>
      </c>
      <c r="E301" s="28">
        <v>17</v>
      </c>
      <c r="F301" s="28">
        <v>250</v>
      </c>
      <c r="G301" s="28">
        <v>0</v>
      </c>
      <c r="H301" s="28">
        <v>250</v>
      </c>
      <c r="I301" s="28">
        <v>127</v>
      </c>
      <c r="J301" s="28">
        <v>250</v>
      </c>
      <c r="K301" s="28">
        <v>90</v>
      </c>
      <c r="L301" s="28">
        <v>250</v>
      </c>
      <c r="M301" s="28">
        <v>176</v>
      </c>
      <c r="N301" s="28">
        <v>345</v>
      </c>
      <c r="O301" s="28">
        <v>0</v>
      </c>
      <c r="P301" s="28">
        <v>400</v>
      </c>
      <c r="Q301" s="28">
        <v>14</v>
      </c>
      <c r="R301" s="28">
        <v>400</v>
      </c>
      <c r="S301" s="28">
        <v>467</v>
      </c>
      <c r="T301" s="28">
        <v>600</v>
      </c>
      <c r="U301" s="28">
        <v>249</v>
      </c>
      <c r="V301" s="28">
        <v>600</v>
      </c>
      <c r="W301" s="28">
        <v>0</v>
      </c>
      <c r="X301" s="28">
        <v>500</v>
      </c>
      <c r="Y301" s="28">
        <v>0</v>
      </c>
      <c r="Z301" s="28">
        <v>542</v>
      </c>
      <c r="AA301" s="28">
        <v>542</v>
      </c>
      <c r="AB301" s="28">
        <v>500</v>
      </c>
      <c r="AC301" s="16">
        <f t="shared" si="149"/>
        <v>-42</v>
      </c>
      <c r="AD301" s="31">
        <f t="shared" si="150"/>
        <v>-0.07749077490774908</v>
      </c>
    </row>
    <row r="302" spans="1:30" ht="12" customHeight="1">
      <c r="A302" s="25">
        <v>3004</v>
      </c>
      <c r="B302" s="26" t="s">
        <v>111</v>
      </c>
      <c r="C302" s="28"/>
      <c r="D302" s="28">
        <v>1000</v>
      </c>
      <c r="E302" s="28">
        <v>1000</v>
      </c>
      <c r="F302" s="28">
        <v>500</v>
      </c>
      <c r="G302" s="28">
        <v>544</v>
      </c>
      <c r="H302" s="28">
        <v>750</v>
      </c>
      <c r="I302" s="28">
        <v>364</v>
      </c>
      <c r="J302" s="28">
        <v>750</v>
      </c>
      <c r="K302" s="28">
        <v>449</v>
      </c>
      <c r="L302" s="28">
        <v>750</v>
      </c>
      <c r="M302" s="28">
        <v>110</v>
      </c>
      <c r="N302" s="28">
        <v>750</v>
      </c>
      <c r="O302" s="28">
        <v>703</v>
      </c>
      <c r="P302" s="28">
        <v>750</v>
      </c>
      <c r="Q302" s="28">
        <v>871</v>
      </c>
      <c r="R302" s="28">
        <v>860</v>
      </c>
      <c r="S302" s="28">
        <v>457</v>
      </c>
      <c r="T302" s="28">
        <v>1800</v>
      </c>
      <c r="U302" s="28">
        <v>1136</v>
      </c>
      <c r="V302" s="28">
        <v>1800</v>
      </c>
      <c r="W302" s="28">
        <v>826</v>
      </c>
      <c r="X302" s="28">
        <v>1800</v>
      </c>
      <c r="Y302" s="28">
        <v>664</v>
      </c>
      <c r="Z302" s="28">
        <v>1800</v>
      </c>
      <c r="AA302" s="28">
        <v>1800</v>
      </c>
      <c r="AB302" s="28">
        <v>1800</v>
      </c>
      <c r="AC302" s="16">
        <f t="shared" si="149"/>
        <v>0</v>
      </c>
      <c r="AD302" s="31">
        <f t="shared" si="150"/>
        <v>0</v>
      </c>
    </row>
    <row r="303" spans="1:30" s="33" customFormat="1" ht="12" customHeight="1">
      <c r="A303" s="25">
        <v>3006</v>
      </c>
      <c r="B303" s="26" t="s">
        <v>148</v>
      </c>
      <c r="C303" s="28">
        <v>464</v>
      </c>
      <c r="D303" s="28">
        <v>500</v>
      </c>
      <c r="E303" s="28">
        <v>489</v>
      </c>
      <c r="F303" s="28">
        <v>600</v>
      </c>
      <c r="G303" s="28">
        <v>575</v>
      </c>
      <c r="H303" s="28">
        <v>600</v>
      </c>
      <c r="I303" s="28">
        <v>595</v>
      </c>
      <c r="J303" s="28">
        <v>600</v>
      </c>
      <c r="K303" s="28">
        <v>600</v>
      </c>
      <c r="L303" s="28">
        <v>600</v>
      </c>
      <c r="M303" s="28">
        <v>583</v>
      </c>
      <c r="N303" s="28">
        <v>600</v>
      </c>
      <c r="O303" s="28">
        <v>599</v>
      </c>
      <c r="P303" s="28">
        <v>700</v>
      </c>
      <c r="Q303" s="28">
        <v>697</v>
      </c>
      <c r="R303" s="28">
        <v>700</v>
      </c>
      <c r="S303" s="28">
        <v>756</v>
      </c>
      <c r="T303" s="28">
        <v>800</v>
      </c>
      <c r="U303" s="28">
        <v>894</v>
      </c>
      <c r="V303" s="28">
        <v>600</v>
      </c>
      <c r="W303" s="28">
        <v>230</v>
      </c>
      <c r="X303" s="28">
        <v>600</v>
      </c>
      <c r="Y303" s="28">
        <v>406</v>
      </c>
      <c r="Z303" s="28">
        <v>600</v>
      </c>
      <c r="AA303" s="28">
        <v>600</v>
      </c>
      <c r="AB303" s="28">
        <v>800</v>
      </c>
      <c r="AC303" s="16">
        <f t="shared" si="149"/>
        <v>200</v>
      </c>
      <c r="AD303" s="31">
        <f t="shared" si="150"/>
        <v>0.3333333333333333</v>
      </c>
    </row>
    <row r="304" spans="1:30" s="33" customFormat="1" ht="12" customHeight="1">
      <c r="A304" s="25">
        <v>4001</v>
      </c>
      <c r="B304" s="26" t="s">
        <v>126</v>
      </c>
      <c r="C304" s="28">
        <v>471</v>
      </c>
      <c r="D304" s="28">
        <v>3000</v>
      </c>
      <c r="E304" s="28">
        <v>2605</v>
      </c>
      <c r="F304" s="28">
        <v>2000</v>
      </c>
      <c r="G304" s="28">
        <v>2441</v>
      </c>
      <c r="H304" s="28">
        <v>2000</v>
      </c>
      <c r="I304" s="28">
        <v>1683</v>
      </c>
      <c r="J304" s="28">
        <v>2500</v>
      </c>
      <c r="K304" s="28">
        <v>2218</v>
      </c>
      <c r="L304" s="28">
        <v>2000</v>
      </c>
      <c r="M304" s="28">
        <v>1899</v>
      </c>
      <c r="N304" s="28">
        <v>2000</v>
      </c>
      <c r="O304" s="28">
        <v>1449</v>
      </c>
      <c r="P304" s="28">
        <v>2000</v>
      </c>
      <c r="Q304" s="28">
        <v>772</v>
      </c>
      <c r="R304" s="28">
        <v>2638</v>
      </c>
      <c r="S304" s="28">
        <v>0</v>
      </c>
      <c r="T304" s="28">
        <v>1100</v>
      </c>
      <c r="U304" s="28">
        <v>1150</v>
      </c>
      <c r="V304" s="28">
        <v>1100</v>
      </c>
      <c r="W304" s="28">
        <v>0</v>
      </c>
      <c r="X304" s="28">
        <v>1100</v>
      </c>
      <c r="Y304" s="28">
        <v>0</v>
      </c>
      <c r="Z304" s="28">
        <v>1100</v>
      </c>
      <c r="AA304" s="28">
        <v>1100</v>
      </c>
      <c r="AB304" s="28">
        <v>0</v>
      </c>
      <c r="AC304" s="16">
        <f t="shared" si="149"/>
        <v>-1100</v>
      </c>
      <c r="AD304" s="31">
        <f t="shared" si="150"/>
        <v>-1</v>
      </c>
    </row>
    <row r="305" spans="1:30" s="33" customFormat="1" ht="12" customHeight="1">
      <c r="A305" s="32"/>
      <c r="B305" s="26" t="s">
        <v>141</v>
      </c>
      <c r="C305" s="4">
        <f aca="true" t="shared" si="152" ref="C305:Y305">SUM(C295:C304)</f>
        <v>6753</v>
      </c>
      <c r="D305" s="4">
        <f t="shared" si="152"/>
        <v>10480</v>
      </c>
      <c r="E305" s="4">
        <f t="shared" si="152"/>
        <v>9003</v>
      </c>
      <c r="F305" s="4">
        <f t="shared" si="152"/>
        <v>10590</v>
      </c>
      <c r="G305" s="4">
        <f t="shared" si="152"/>
        <v>8442</v>
      </c>
      <c r="H305" s="4">
        <f t="shared" si="152"/>
        <v>10340</v>
      </c>
      <c r="I305" s="4">
        <f t="shared" si="152"/>
        <v>7510</v>
      </c>
      <c r="J305" s="4">
        <f t="shared" si="152"/>
        <v>10800</v>
      </c>
      <c r="K305" s="4">
        <f t="shared" si="152"/>
        <v>8066</v>
      </c>
      <c r="L305" s="4">
        <f t="shared" si="152"/>
        <v>10800</v>
      </c>
      <c r="M305" s="4">
        <f t="shared" si="152"/>
        <v>7349</v>
      </c>
      <c r="N305" s="4">
        <f t="shared" si="152"/>
        <v>11195</v>
      </c>
      <c r="O305" s="4">
        <f t="shared" si="152"/>
        <v>6217</v>
      </c>
      <c r="P305" s="4">
        <f t="shared" si="152"/>
        <v>11465</v>
      </c>
      <c r="Q305" s="4">
        <f t="shared" si="152"/>
        <v>8255</v>
      </c>
      <c r="R305" s="4">
        <f t="shared" si="152"/>
        <v>12163</v>
      </c>
      <c r="S305" s="4">
        <f t="shared" si="152"/>
        <v>7271</v>
      </c>
      <c r="T305" s="4">
        <f t="shared" si="152"/>
        <v>12400</v>
      </c>
      <c r="U305" s="4">
        <f t="shared" si="152"/>
        <v>7917</v>
      </c>
      <c r="V305" s="4">
        <f t="shared" si="152"/>
        <v>11900</v>
      </c>
      <c r="W305" s="4">
        <f t="shared" si="152"/>
        <v>5282</v>
      </c>
      <c r="X305" s="4">
        <f t="shared" si="152"/>
        <v>11815</v>
      </c>
      <c r="Y305" s="4">
        <f t="shared" si="152"/>
        <v>5795</v>
      </c>
      <c r="Z305" s="4">
        <f>SUM(Z295:Z304)</f>
        <v>12442</v>
      </c>
      <c r="AA305" s="4">
        <f>SUM(AA295:AA304)</f>
        <v>12442</v>
      </c>
      <c r="AB305" s="4">
        <f>SUM(AB295:AB304)</f>
        <v>11500</v>
      </c>
      <c r="AC305" s="21">
        <f t="shared" si="149"/>
        <v>-942</v>
      </c>
      <c r="AD305" s="34">
        <f t="shared" si="150"/>
        <v>-0.07571130043401382</v>
      </c>
    </row>
    <row r="306" spans="1:30" s="33" customFormat="1" ht="12" customHeight="1">
      <c r="A306" s="32">
        <v>225</v>
      </c>
      <c r="B306" s="26" t="s">
        <v>64</v>
      </c>
      <c r="C306" s="4">
        <f aca="true" t="shared" si="153" ref="C306:Y306">SUM(C294+C305)</f>
        <v>7503</v>
      </c>
      <c r="D306" s="4">
        <f t="shared" si="153"/>
        <v>11341</v>
      </c>
      <c r="E306" s="4">
        <f t="shared" si="153"/>
        <v>9803</v>
      </c>
      <c r="F306" s="4">
        <f t="shared" si="153"/>
        <v>15793</v>
      </c>
      <c r="G306" s="4">
        <f t="shared" si="153"/>
        <v>11746</v>
      </c>
      <c r="H306" s="4">
        <f t="shared" si="153"/>
        <v>16750</v>
      </c>
      <c r="I306" s="4">
        <f t="shared" si="153"/>
        <v>16653</v>
      </c>
      <c r="J306" s="4">
        <f t="shared" si="153"/>
        <v>19412</v>
      </c>
      <c r="K306" s="4">
        <f t="shared" si="153"/>
        <v>17257</v>
      </c>
      <c r="L306" s="4">
        <f t="shared" si="153"/>
        <v>21027</v>
      </c>
      <c r="M306" s="4">
        <f t="shared" si="153"/>
        <v>14520</v>
      </c>
      <c r="N306" s="4">
        <f t="shared" si="153"/>
        <v>21745</v>
      </c>
      <c r="O306" s="4">
        <f t="shared" si="153"/>
        <v>14931</v>
      </c>
      <c r="P306" s="4">
        <f t="shared" si="153"/>
        <v>22315</v>
      </c>
      <c r="Q306" s="4">
        <f t="shared" si="153"/>
        <v>15290</v>
      </c>
      <c r="R306" s="4">
        <f t="shared" si="153"/>
        <v>23463</v>
      </c>
      <c r="S306" s="4">
        <f t="shared" si="153"/>
        <v>15835</v>
      </c>
      <c r="T306" s="4">
        <f t="shared" si="153"/>
        <v>24065</v>
      </c>
      <c r="U306" s="4">
        <f t="shared" si="153"/>
        <v>17544</v>
      </c>
      <c r="V306" s="4">
        <f t="shared" si="153"/>
        <v>23565</v>
      </c>
      <c r="W306" s="4">
        <f t="shared" si="153"/>
        <v>14175</v>
      </c>
      <c r="X306" s="4">
        <f t="shared" si="153"/>
        <v>23680</v>
      </c>
      <c r="Y306" s="4">
        <f t="shared" si="153"/>
        <v>17660</v>
      </c>
      <c r="Z306" s="4">
        <f>SUM(Z294+Z305)</f>
        <v>24307</v>
      </c>
      <c r="AA306" s="4">
        <f>SUM(AA294+AA305)</f>
        <v>24307</v>
      </c>
      <c r="AB306" s="4">
        <f>SUM(AB294+AB305)</f>
        <v>24103</v>
      </c>
      <c r="AC306" s="4">
        <f>SUM(AC294+AC305)</f>
        <v>-204</v>
      </c>
      <c r="AD306" s="34">
        <f t="shared" si="150"/>
        <v>-0.008392644094293826</v>
      </c>
    </row>
    <row r="307" spans="1:30" ht="12" customHeight="1">
      <c r="A307" s="3">
        <v>230</v>
      </c>
      <c r="B307" s="30" t="s">
        <v>65</v>
      </c>
      <c r="C307" s="3" t="s">
        <v>1</v>
      </c>
      <c r="D307" s="53" t="s">
        <v>2</v>
      </c>
      <c r="E307" s="53" t="s">
        <v>1</v>
      </c>
      <c r="F307" s="53" t="s">
        <v>2</v>
      </c>
      <c r="G307" s="53" t="s">
        <v>1</v>
      </c>
      <c r="H307" s="53" t="s">
        <v>2</v>
      </c>
      <c r="I307" s="53" t="s">
        <v>1</v>
      </c>
      <c r="J307" s="53" t="s">
        <v>2</v>
      </c>
      <c r="K307" s="53" t="s">
        <v>1</v>
      </c>
      <c r="L307" s="53" t="s">
        <v>2</v>
      </c>
      <c r="M307" s="53" t="s">
        <v>1</v>
      </c>
      <c r="N307" s="53" t="s">
        <v>2</v>
      </c>
      <c r="O307" s="53" t="s">
        <v>1</v>
      </c>
      <c r="P307" s="53" t="s">
        <v>2</v>
      </c>
      <c r="Q307" s="53" t="s">
        <v>42</v>
      </c>
      <c r="R307" s="53" t="s">
        <v>2</v>
      </c>
      <c r="S307" s="6" t="s">
        <v>1</v>
      </c>
      <c r="T307" s="6" t="s">
        <v>2</v>
      </c>
      <c r="U307" s="6" t="s">
        <v>42</v>
      </c>
      <c r="V307" s="6" t="s">
        <v>2</v>
      </c>
      <c r="W307" s="6" t="s">
        <v>1</v>
      </c>
      <c r="X307" s="6" t="s">
        <v>2</v>
      </c>
      <c r="Y307" s="6" t="s">
        <v>1</v>
      </c>
      <c r="Z307" s="6" t="s">
        <v>2</v>
      </c>
      <c r="AA307" s="6" t="s">
        <v>43</v>
      </c>
      <c r="AB307" s="6" t="s">
        <v>2</v>
      </c>
      <c r="AC307" s="6" t="s">
        <v>3</v>
      </c>
      <c r="AD307" s="7" t="s">
        <v>4</v>
      </c>
    </row>
    <row r="308" spans="1:30" ht="12" customHeight="1">
      <c r="A308" s="3"/>
      <c r="B308" s="30"/>
      <c r="C308" s="3" t="s">
        <v>5</v>
      </c>
      <c r="D308" s="53" t="s">
        <v>6</v>
      </c>
      <c r="E308" s="53" t="s">
        <v>6</v>
      </c>
      <c r="F308" s="53" t="s">
        <v>7</v>
      </c>
      <c r="G308" s="53" t="s">
        <v>7</v>
      </c>
      <c r="H308" s="53" t="s">
        <v>8</v>
      </c>
      <c r="I308" s="53" t="s">
        <v>8</v>
      </c>
      <c r="J308" s="53" t="s">
        <v>9</v>
      </c>
      <c r="K308" s="53" t="s">
        <v>9</v>
      </c>
      <c r="L308" s="53" t="s">
        <v>10</v>
      </c>
      <c r="M308" s="53" t="s">
        <v>10</v>
      </c>
      <c r="N308" s="53" t="s">
        <v>44</v>
      </c>
      <c r="O308" s="53" t="s">
        <v>11</v>
      </c>
      <c r="P308" s="53" t="s">
        <v>45</v>
      </c>
      <c r="Q308" s="53" t="s">
        <v>45</v>
      </c>
      <c r="R308" s="53" t="s">
        <v>46</v>
      </c>
      <c r="S308" s="6" t="s">
        <v>13</v>
      </c>
      <c r="T308" s="6" t="s">
        <v>14</v>
      </c>
      <c r="U308" s="6" t="s">
        <v>14</v>
      </c>
      <c r="V308" s="6" t="s">
        <v>15</v>
      </c>
      <c r="W308" s="6" t="s">
        <v>15</v>
      </c>
      <c r="X308" s="6" t="s">
        <v>16</v>
      </c>
      <c r="Y308" s="6" t="s">
        <v>16</v>
      </c>
      <c r="Z308" s="6" t="s">
        <v>17</v>
      </c>
      <c r="AA308" s="6" t="s">
        <v>17</v>
      </c>
      <c r="AB308" s="6" t="s">
        <v>402</v>
      </c>
      <c r="AC308" s="6" t="s">
        <v>400</v>
      </c>
      <c r="AD308" s="7" t="s">
        <v>400</v>
      </c>
    </row>
    <row r="309" spans="1:30" ht="12" customHeight="1">
      <c r="A309" s="25">
        <v>1001</v>
      </c>
      <c r="B309" s="26" t="s">
        <v>92</v>
      </c>
      <c r="C309" s="28">
        <v>49381</v>
      </c>
      <c r="D309" s="28">
        <v>50474</v>
      </c>
      <c r="E309" s="28">
        <v>51548</v>
      </c>
      <c r="F309" s="28">
        <v>53100</v>
      </c>
      <c r="G309" s="28">
        <v>53497</v>
      </c>
      <c r="H309" s="28">
        <v>55102</v>
      </c>
      <c r="I309" s="28">
        <v>55088</v>
      </c>
      <c r="J309" s="28">
        <v>56774</v>
      </c>
      <c r="K309" s="28">
        <v>57227</v>
      </c>
      <c r="L309" s="28">
        <v>58464</v>
      </c>
      <c r="M309" s="28">
        <v>58992</v>
      </c>
      <c r="N309" s="28">
        <v>63000</v>
      </c>
      <c r="O309" s="28">
        <v>65319</v>
      </c>
      <c r="P309" s="28">
        <v>67400</v>
      </c>
      <c r="Q309" s="28">
        <v>68546</v>
      </c>
      <c r="R309" s="28">
        <v>70100</v>
      </c>
      <c r="S309" s="28">
        <v>56978</v>
      </c>
      <c r="T309" s="28">
        <v>70000</v>
      </c>
      <c r="U309" s="28">
        <v>70290</v>
      </c>
      <c r="V309" s="28">
        <v>71400</v>
      </c>
      <c r="W309" s="28">
        <v>71379</v>
      </c>
      <c r="X309" s="28">
        <v>71400</v>
      </c>
      <c r="Y309" s="28">
        <v>71406</v>
      </c>
      <c r="Z309" s="28">
        <v>72828</v>
      </c>
      <c r="AA309" s="28">
        <v>72828</v>
      </c>
      <c r="AB309" s="28">
        <v>75000</v>
      </c>
      <c r="AC309" s="16">
        <f aca="true" t="shared" si="154" ref="AC309:AC327">SUM(AB309-Z309)</f>
        <v>2172</v>
      </c>
      <c r="AD309" s="31">
        <f aca="true" t="shared" si="155" ref="AD309:AD328">SUM(AC309/Z309)</f>
        <v>0.029823694183555776</v>
      </c>
    </row>
    <row r="310" spans="1:30" ht="12" customHeight="1">
      <c r="A310" s="25">
        <v>1002</v>
      </c>
      <c r="B310" s="26" t="s">
        <v>93</v>
      </c>
      <c r="C310" s="28">
        <v>47484</v>
      </c>
      <c r="D310" s="28">
        <v>71820</v>
      </c>
      <c r="E310" s="28">
        <v>57996</v>
      </c>
      <c r="F310" s="28">
        <v>69153</v>
      </c>
      <c r="G310" s="28">
        <v>73764</v>
      </c>
      <c r="H310" s="28">
        <v>72000</v>
      </c>
      <c r="I310" s="28">
        <v>66412</v>
      </c>
      <c r="J310" s="28">
        <v>75000</v>
      </c>
      <c r="K310" s="28">
        <v>63595</v>
      </c>
      <c r="L310" s="28">
        <v>82170</v>
      </c>
      <c r="M310" s="28">
        <v>77506</v>
      </c>
      <c r="N310" s="28">
        <v>85500</v>
      </c>
      <c r="O310" s="28">
        <v>87316</v>
      </c>
      <c r="P310" s="28">
        <v>87500</v>
      </c>
      <c r="Q310" s="28">
        <v>79334</v>
      </c>
      <c r="R310" s="28">
        <v>91000</v>
      </c>
      <c r="S310" s="28">
        <v>93562</v>
      </c>
      <c r="T310" s="28">
        <v>94000</v>
      </c>
      <c r="U310" s="28">
        <v>80923</v>
      </c>
      <c r="V310" s="28">
        <v>98000</v>
      </c>
      <c r="W310" s="28">
        <v>90870</v>
      </c>
      <c r="X310" s="28">
        <v>98000</v>
      </c>
      <c r="Y310" s="28">
        <v>101963</v>
      </c>
      <c r="Z310" s="28">
        <v>104000</v>
      </c>
      <c r="AA310" s="28">
        <v>104000</v>
      </c>
      <c r="AB310" s="28">
        <v>113200</v>
      </c>
      <c r="AC310" s="16">
        <f t="shared" si="154"/>
        <v>9200</v>
      </c>
      <c r="AD310" s="31">
        <f t="shared" si="155"/>
        <v>0.08846153846153847</v>
      </c>
    </row>
    <row r="311" spans="1:30" s="33" customFormat="1" ht="12" customHeight="1">
      <c r="A311" s="25">
        <v>1012</v>
      </c>
      <c r="B311" s="26" t="s">
        <v>208</v>
      </c>
      <c r="C311" s="28">
        <v>1515</v>
      </c>
      <c r="D311" s="28">
        <v>3000</v>
      </c>
      <c r="E311" s="28">
        <v>1680</v>
      </c>
      <c r="F311" s="28">
        <v>3000</v>
      </c>
      <c r="G311" s="28">
        <v>0</v>
      </c>
      <c r="H311" s="28">
        <v>3000</v>
      </c>
      <c r="I311" s="28">
        <v>15</v>
      </c>
      <c r="J311" s="28">
        <v>3000</v>
      </c>
      <c r="K311" s="28">
        <v>0</v>
      </c>
      <c r="L311" s="28">
        <v>3000</v>
      </c>
      <c r="M311" s="28">
        <v>3573</v>
      </c>
      <c r="N311" s="28">
        <v>3000</v>
      </c>
      <c r="O311" s="28">
        <v>3000</v>
      </c>
      <c r="P311" s="28">
        <v>3000</v>
      </c>
      <c r="Q311" s="28">
        <v>2046</v>
      </c>
      <c r="R311" s="28">
        <v>3000</v>
      </c>
      <c r="S311" s="28">
        <v>3265</v>
      </c>
      <c r="T311" s="28">
        <v>3000</v>
      </c>
      <c r="U311" s="28">
        <v>2917</v>
      </c>
      <c r="V311" s="28">
        <v>3500</v>
      </c>
      <c r="W311" s="28">
        <v>922</v>
      </c>
      <c r="X311" s="28">
        <v>3500</v>
      </c>
      <c r="Y311" s="28">
        <v>1602</v>
      </c>
      <c r="Z311" s="28">
        <v>3500</v>
      </c>
      <c r="AA311" s="28">
        <v>3500</v>
      </c>
      <c r="AB311" s="28">
        <v>3500</v>
      </c>
      <c r="AC311" s="16">
        <f t="shared" si="154"/>
        <v>0</v>
      </c>
      <c r="AD311" s="31">
        <f t="shared" si="155"/>
        <v>0</v>
      </c>
    </row>
    <row r="312" spans="1:30" ht="12" customHeight="1">
      <c r="A312" s="25">
        <v>1020</v>
      </c>
      <c r="B312" s="26" t="s">
        <v>95</v>
      </c>
      <c r="C312" s="28">
        <v>6857</v>
      </c>
      <c r="D312" s="28">
        <v>9335</v>
      </c>
      <c r="E312" s="28">
        <v>9335</v>
      </c>
      <c r="F312" s="28">
        <v>9347</v>
      </c>
      <c r="G312" s="28">
        <v>12755</v>
      </c>
      <c r="H312" s="28">
        <v>9945</v>
      </c>
      <c r="I312" s="28">
        <v>8528</v>
      </c>
      <c r="J312" s="28">
        <v>10310</v>
      </c>
      <c r="K312" s="28">
        <v>11828</v>
      </c>
      <c r="L312" s="28">
        <v>10998</v>
      </c>
      <c r="M312" s="28">
        <v>13756</v>
      </c>
      <c r="N312" s="28">
        <v>11589</v>
      </c>
      <c r="O312" s="28">
        <v>15067</v>
      </c>
      <c r="P312" s="28">
        <v>12700</v>
      </c>
      <c r="Q312" s="28">
        <v>12500</v>
      </c>
      <c r="R312" s="28">
        <v>12700</v>
      </c>
      <c r="S312" s="28">
        <v>12370</v>
      </c>
      <c r="T312" s="28">
        <v>12700</v>
      </c>
      <c r="U312" s="28">
        <v>10557</v>
      </c>
      <c r="V312" s="28">
        <v>12700</v>
      </c>
      <c r="W312" s="28">
        <v>11385</v>
      </c>
      <c r="X312" s="28">
        <v>12700</v>
      </c>
      <c r="Y312" s="28">
        <v>12700</v>
      </c>
      <c r="Z312" s="28">
        <v>13700</v>
      </c>
      <c r="AA312" s="28">
        <v>13700</v>
      </c>
      <c r="AB312" s="28">
        <v>14660</v>
      </c>
      <c r="AC312" s="16">
        <f t="shared" si="154"/>
        <v>960</v>
      </c>
      <c r="AD312" s="31">
        <f t="shared" si="155"/>
        <v>0.07007299270072993</v>
      </c>
    </row>
    <row r="313" spans="1:30" s="33" customFormat="1" ht="12" customHeight="1">
      <c r="A313" s="32"/>
      <c r="B313" s="26" t="s">
        <v>133</v>
      </c>
      <c r="C313" s="4">
        <f>SUM(C309:C312)</f>
        <v>105237</v>
      </c>
      <c r="D313" s="4">
        <f aca="true" t="shared" si="156" ref="D313:J313">SUM(D309:D312)</f>
        <v>134629</v>
      </c>
      <c r="E313" s="4">
        <f t="shared" si="156"/>
        <v>120559</v>
      </c>
      <c r="F313" s="4">
        <f t="shared" si="156"/>
        <v>134600</v>
      </c>
      <c r="G313" s="4">
        <f t="shared" si="156"/>
        <v>140016</v>
      </c>
      <c r="H313" s="4">
        <f t="shared" si="156"/>
        <v>140047</v>
      </c>
      <c r="I313" s="4">
        <f t="shared" si="156"/>
        <v>130043</v>
      </c>
      <c r="J313" s="4">
        <f t="shared" si="156"/>
        <v>145084</v>
      </c>
      <c r="K313" s="4">
        <f aca="true" t="shared" si="157" ref="K313:W313">SUM(K309:K312)</f>
        <v>132650</v>
      </c>
      <c r="L313" s="4">
        <f t="shared" si="157"/>
        <v>154632</v>
      </c>
      <c r="M313" s="4">
        <f t="shared" si="157"/>
        <v>153827</v>
      </c>
      <c r="N313" s="4">
        <f t="shared" si="157"/>
        <v>163089</v>
      </c>
      <c r="O313" s="4">
        <f t="shared" si="157"/>
        <v>170702</v>
      </c>
      <c r="P313" s="4">
        <f t="shared" si="157"/>
        <v>170600</v>
      </c>
      <c r="Q313" s="4">
        <f t="shared" si="157"/>
        <v>162426</v>
      </c>
      <c r="R313" s="4">
        <f t="shared" si="157"/>
        <v>176800</v>
      </c>
      <c r="S313" s="4">
        <f t="shared" si="157"/>
        <v>166175</v>
      </c>
      <c r="T313" s="4">
        <f t="shared" si="157"/>
        <v>179700</v>
      </c>
      <c r="U313" s="4">
        <f t="shared" si="157"/>
        <v>164687</v>
      </c>
      <c r="V313" s="4">
        <f t="shared" si="157"/>
        <v>185600</v>
      </c>
      <c r="W313" s="4">
        <f t="shared" si="157"/>
        <v>174556</v>
      </c>
      <c r="X313" s="4">
        <v>185600</v>
      </c>
      <c r="Y313" s="4">
        <f>SUM(Y309:Y312)</f>
        <v>187671</v>
      </c>
      <c r="Z313" s="4">
        <v>194028</v>
      </c>
      <c r="AA313" s="4">
        <v>194028</v>
      </c>
      <c r="AB313" s="4">
        <f>SUM(AB309:AB312)</f>
        <v>206360</v>
      </c>
      <c r="AC313" s="21">
        <f>SUM(AC309:AC312)</f>
        <v>12332</v>
      </c>
      <c r="AD313" s="34">
        <f t="shared" si="155"/>
        <v>0.06355783701321459</v>
      </c>
    </row>
    <row r="314" spans="1:30" ht="12" customHeight="1">
      <c r="A314" s="25">
        <v>2000</v>
      </c>
      <c r="B314" s="26" t="s">
        <v>207</v>
      </c>
      <c r="C314" s="28">
        <v>346</v>
      </c>
      <c r="D314" s="28">
        <v>350</v>
      </c>
      <c r="E314" s="28">
        <v>354</v>
      </c>
      <c r="F314" s="28">
        <v>750</v>
      </c>
      <c r="G314" s="28">
        <v>716</v>
      </c>
      <c r="H314" s="28">
        <v>840</v>
      </c>
      <c r="I314" s="28">
        <v>915</v>
      </c>
      <c r="J314" s="28">
        <v>840</v>
      </c>
      <c r="K314" s="28">
        <v>655</v>
      </c>
      <c r="L314" s="28">
        <v>840</v>
      </c>
      <c r="M314" s="28">
        <v>952</v>
      </c>
      <c r="N314" s="28">
        <v>900</v>
      </c>
      <c r="O314" s="28">
        <v>948</v>
      </c>
      <c r="P314" s="28">
        <v>950</v>
      </c>
      <c r="Q314" s="28">
        <v>738</v>
      </c>
      <c r="R314" s="28">
        <v>1050</v>
      </c>
      <c r="S314" s="28">
        <v>692</v>
      </c>
      <c r="T314" s="28">
        <v>1100</v>
      </c>
      <c r="U314" s="28">
        <v>231</v>
      </c>
      <c r="V314" s="28">
        <v>1100</v>
      </c>
      <c r="W314" s="28">
        <v>326</v>
      </c>
      <c r="X314" s="28">
        <v>800</v>
      </c>
      <c r="Y314" s="28">
        <v>1402</v>
      </c>
      <c r="Z314" s="28">
        <v>1200</v>
      </c>
      <c r="AA314" s="28">
        <v>1200</v>
      </c>
      <c r="AB314" s="28">
        <v>1680</v>
      </c>
      <c r="AC314" s="16">
        <f t="shared" si="154"/>
        <v>480</v>
      </c>
      <c r="AD314" s="31">
        <f t="shared" si="155"/>
        <v>0.4</v>
      </c>
    </row>
    <row r="315" spans="1:30" ht="12" customHeight="1">
      <c r="A315" s="25">
        <v>2007</v>
      </c>
      <c r="B315" s="26" t="s">
        <v>151</v>
      </c>
      <c r="C315" s="28">
        <v>1828</v>
      </c>
      <c r="D315" s="28">
        <v>3000</v>
      </c>
      <c r="E315" s="28">
        <v>2193</v>
      </c>
      <c r="F315" s="28">
        <v>3000</v>
      </c>
      <c r="G315" s="28">
        <v>2463</v>
      </c>
      <c r="H315" s="28">
        <v>3000</v>
      </c>
      <c r="I315" s="28">
        <v>2871</v>
      </c>
      <c r="J315" s="28">
        <v>3000</v>
      </c>
      <c r="K315" s="28">
        <v>2581</v>
      </c>
      <c r="L315" s="28">
        <v>3000</v>
      </c>
      <c r="M315" s="28">
        <v>3284</v>
      </c>
      <c r="N315" s="28">
        <v>3000</v>
      </c>
      <c r="O315" s="28">
        <v>1980</v>
      </c>
      <c r="P315" s="28">
        <v>5000</v>
      </c>
      <c r="Q315" s="28">
        <v>4106</v>
      </c>
      <c r="R315" s="28">
        <v>5000</v>
      </c>
      <c r="S315" s="28">
        <v>6037</v>
      </c>
      <c r="T315" s="28">
        <v>5000</v>
      </c>
      <c r="U315" s="28">
        <v>5041</v>
      </c>
      <c r="V315" s="28">
        <v>5000</v>
      </c>
      <c r="W315" s="28">
        <v>3134</v>
      </c>
      <c r="X315" s="28">
        <v>4500</v>
      </c>
      <c r="Y315" s="28">
        <v>4335</v>
      </c>
      <c r="Z315" s="28">
        <v>3000</v>
      </c>
      <c r="AA315" s="28">
        <v>3000</v>
      </c>
      <c r="AB315" s="28">
        <v>3000</v>
      </c>
      <c r="AC315" s="16">
        <f t="shared" si="154"/>
        <v>0</v>
      </c>
      <c r="AD315" s="31">
        <f t="shared" si="155"/>
        <v>0</v>
      </c>
    </row>
    <row r="316" spans="1:30" ht="12" customHeight="1">
      <c r="A316" s="25">
        <v>2008</v>
      </c>
      <c r="B316" s="26" t="s">
        <v>105</v>
      </c>
      <c r="C316" s="28">
        <v>4063</v>
      </c>
      <c r="D316" s="28">
        <v>6200</v>
      </c>
      <c r="E316" s="28">
        <v>3695</v>
      </c>
      <c r="F316" s="28">
        <v>6200</v>
      </c>
      <c r="G316" s="28">
        <v>6454</v>
      </c>
      <c r="H316" s="28">
        <v>6200</v>
      </c>
      <c r="I316" s="28">
        <v>5396</v>
      </c>
      <c r="J316" s="28">
        <v>6200</v>
      </c>
      <c r="K316" s="28">
        <v>5257</v>
      </c>
      <c r="L316" s="28">
        <v>6500</v>
      </c>
      <c r="M316" s="28">
        <v>4774</v>
      </c>
      <c r="N316" s="28">
        <v>6500</v>
      </c>
      <c r="O316" s="28">
        <v>6281</v>
      </c>
      <c r="P316" s="28">
        <v>6000</v>
      </c>
      <c r="Q316" s="28">
        <v>4938</v>
      </c>
      <c r="R316" s="28">
        <v>6000</v>
      </c>
      <c r="S316" s="28">
        <v>4031</v>
      </c>
      <c r="T316" s="28">
        <v>7000</v>
      </c>
      <c r="U316" s="28">
        <v>5861</v>
      </c>
      <c r="V316" s="28">
        <v>6000</v>
      </c>
      <c r="W316" s="28">
        <v>2881</v>
      </c>
      <c r="X316" s="28">
        <v>6000</v>
      </c>
      <c r="Y316" s="28">
        <v>5881</v>
      </c>
      <c r="Z316" s="28">
        <v>6000</v>
      </c>
      <c r="AA316" s="28">
        <v>6000</v>
      </c>
      <c r="AB316" s="28">
        <v>6000</v>
      </c>
      <c r="AC316" s="16">
        <f t="shared" si="154"/>
        <v>0</v>
      </c>
      <c r="AD316" s="31">
        <f t="shared" si="155"/>
        <v>0</v>
      </c>
    </row>
    <row r="317" spans="1:30" ht="12" customHeight="1">
      <c r="A317" s="25">
        <v>2009</v>
      </c>
      <c r="B317" s="26" t="s">
        <v>152</v>
      </c>
      <c r="C317" s="28">
        <v>1847</v>
      </c>
      <c r="D317" s="28">
        <v>2100</v>
      </c>
      <c r="E317" s="28">
        <v>1892</v>
      </c>
      <c r="F317" s="28">
        <v>600</v>
      </c>
      <c r="G317" s="28">
        <v>600</v>
      </c>
      <c r="H317" s="28">
        <v>1900</v>
      </c>
      <c r="I317" s="28">
        <v>260</v>
      </c>
      <c r="J317" s="28">
        <v>600</v>
      </c>
      <c r="K317" s="28">
        <v>600</v>
      </c>
      <c r="L317" s="28">
        <v>2000</v>
      </c>
      <c r="M317" s="28">
        <v>1729</v>
      </c>
      <c r="N317" s="28">
        <v>2000</v>
      </c>
      <c r="O317" s="28">
        <v>853</v>
      </c>
      <c r="P317" s="28">
        <v>2000</v>
      </c>
      <c r="Q317" s="28">
        <v>1850</v>
      </c>
      <c r="R317" s="28">
        <v>2000</v>
      </c>
      <c r="S317" s="28">
        <v>698</v>
      </c>
      <c r="T317" s="28">
        <v>2500</v>
      </c>
      <c r="U317" s="28">
        <v>1283</v>
      </c>
      <c r="V317" s="28">
        <v>1000</v>
      </c>
      <c r="W317" s="28">
        <v>30</v>
      </c>
      <c r="X317" s="28">
        <v>1000</v>
      </c>
      <c r="Y317" s="28">
        <v>0</v>
      </c>
      <c r="Z317" s="28">
        <v>500</v>
      </c>
      <c r="AA317" s="28">
        <v>500</v>
      </c>
      <c r="AB317" s="28">
        <v>500</v>
      </c>
      <c r="AC317" s="16">
        <f t="shared" si="154"/>
        <v>0</v>
      </c>
      <c r="AD317" s="31">
        <f t="shared" si="155"/>
        <v>0</v>
      </c>
    </row>
    <row r="318" spans="1:30" ht="12" customHeight="1">
      <c r="A318" s="25">
        <v>2032</v>
      </c>
      <c r="B318" s="26" t="s">
        <v>195</v>
      </c>
      <c r="C318" s="28">
        <v>12357</v>
      </c>
      <c r="D318" s="28">
        <v>12000</v>
      </c>
      <c r="E318" s="28">
        <v>11076</v>
      </c>
      <c r="F318" s="28">
        <v>13000</v>
      </c>
      <c r="G318" s="28">
        <v>12298</v>
      </c>
      <c r="H318" s="28">
        <v>13000</v>
      </c>
      <c r="I318" s="28">
        <v>11739</v>
      </c>
      <c r="J318" s="28">
        <v>13500</v>
      </c>
      <c r="K318" s="28">
        <v>10335</v>
      </c>
      <c r="L318" s="28">
        <v>14500</v>
      </c>
      <c r="M318" s="28">
        <v>13653</v>
      </c>
      <c r="N318" s="28">
        <v>14500</v>
      </c>
      <c r="O318" s="28">
        <v>13294</v>
      </c>
      <c r="P318" s="28">
        <v>14500</v>
      </c>
      <c r="Q318" s="28">
        <v>14321</v>
      </c>
      <c r="R318" s="28">
        <v>24000</v>
      </c>
      <c r="S318" s="28">
        <v>22099</v>
      </c>
      <c r="T318" s="28">
        <v>16000</v>
      </c>
      <c r="U318" s="28">
        <v>16102</v>
      </c>
      <c r="V318" s="28">
        <v>16000</v>
      </c>
      <c r="W318" s="28">
        <v>15795</v>
      </c>
      <c r="X318" s="28">
        <v>16500</v>
      </c>
      <c r="Y318" s="28">
        <v>15821</v>
      </c>
      <c r="Z318" s="28">
        <v>16500</v>
      </c>
      <c r="AA318" s="28">
        <v>16500</v>
      </c>
      <c r="AB318" s="28">
        <v>16000</v>
      </c>
      <c r="AC318" s="16">
        <f t="shared" si="154"/>
        <v>-500</v>
      </c>
      <c r="AD318" s="31">
        <f t="shared" si="155"/>
        <v>-0.030303030303030304</v>
      </c>
    </row>
    <row r="319" spans="1:30" ht="12" customHeight="1">
      <c r="A319" s="25">
        <v>2033</v>
      </c>
      <c r="B319" s="26" t="s">
        <v>209</v>
      </c>
      <c r="C319" s="28">
        <v>9821</v>
      </c>
      <c r="D319" s="28">
        <v>10000</v>
      </c>
      <c r="E319" s="28">
        <v>9991</v>
      </c>
      <c r="F319" s="28">
        <v>10500</v>
      </c>
      <c r="G319" s="28">
        <v>8863</v>
      </c>
      <c r="H319" s="28">
        <v>10500</v>
      </c>
      <c r="I319" s="28">
        <v>9889</v>
      </c>
      <c r="J319" s="28">
        <v>10500</v>
      </c>
      <c r="K319" s="28">
        <v>8644</v>
      </c>
      <c r="L319" s="28">
        <v>10500</v>
      </c>
      <c r="M319" s="28">
        <v>9332</v>
      </c>
      <c r="N319" s="28">
        <v>10500</v>
      </c>
      <c r="O319" s="28">
        <v>8502</v>
      </c>
      <c r="P319" s="28">
        <v>10000</v>
      </c>
      <c r="Q319" s="28">
        <v>9857</v>
      </c>
      <c r="R319" s="28">
        <v>9000</v>
      </c>
      <c r="S319" s="28">
        <v>9242</v>
      </c>
      <c r="T319" s="28">
        <v>9000</v>
      </c>
      <c r="U319" s="28">
        <v>8701</v>
      </c>
      <c r="V319" s="28">
        <v>9000</v>
      </c>
      <c r="W319" s="28">
        <v>8596</v>
      </c>
      <c r="X319" s="28">
        <v>9000</v>
      </c>
      <c r="Y319" s="28">
        <v>8892</v>
      </c>
      <c r="Z319" s="28">
        <v>10000</v>
      </c>
      <c r="AA319" s="28">
        <v>10000</v>
      </c>
      <c r="AB319" s="28">
        <v>10000</v>
      </c>
      <c r="AC319" s="16">
        <f t="shared" si="154"/>
        <v>0</v>
      </c>
      <c r="AD319" s="31">
        <f t="shared" si="155"/>
        <v>0</v>
      </c>
    </row>
    <row r="320" spans="1:30" ht="12" customHeight="1">
      <c r="A320" s="25">
        <v>2034</v>
      </c>
      <c r="B320" s="26" t="s">
        <v>112</v>
      </c>
      <c r="C320" s="28">
        <v>5198</v>
      </c>
      <c r="D320" s="28">
        <v>5000</v>
      </c>
      <c r="E320" s="28">
        <v>4881</v>
      </c>
      <c r="F320" s="28">
        <v>5100</v>
      </c>
      <c r="G320" s="28">
        <v>4602</v>
      </c>
      <c r="H320" s="28">
        <v>6000</v>
      </c>
      <c r="I320" s="28">
        <v>5378</v>
      </c>
      <c r="J320" s="28">
        <v>6000</v>
      </c>
      <c r="K320" s="28">
        <v>5040</v>
      </c>
      <c r="L320" s="28">
        <v>6000</v>
      </c>
      <c r="M320" s="28">
        <v>5717</v>
      </c>
      <c r="N320" s="28">
        <v>6000</v>
      </c>
      <c r="O320" s="28">
        <v>5528</v>
      </c>
      <c r="P320" s="28">
        <v>6500</v>
      </c>
      <c r="Q320" s="28">
        <v>6219</v>
      </c>
      <c r="R320" s="28">
        <v>6500</v>
      </c>
      <c r="S320" s="28">
        <v>6358</v>
      </c>
      <c r="T320" s="28">
        <v>6500</v>
      </c>
      <c r="U320" s="28">
        <v>6175</v>
      </c>
      <c r="V320" s="28">
        <v>6500</v>
      </c>
      <c r="W320" s="28">
        <v>7549</v>
      </c>
      <c r="X320" s="28">
        <v>7500</v>
      </c>
      <c r="Y320" s="28">
        <v>5388</v>
      </c>
      <c r="Z320" s="28">
        <v>8000</v>
      </c>
      <c r="AA320" s="28">
        <v>8000</v>
      </c>
      <c r="AB320" s="28">
        <v>8000</v>
      </c>
      <c r="AC320" s="16">
        <f t="shared" si="154"/>
        <v>0</v>
      </c>
      <c r="AD320" s="31">
        <f t="shared" si="155"/>
        <v>0</v>
      </c>
    </row>
    <row r="321" spans="1:30" ht="12" customHeight="1">
      <c r="A321" s="25">
        <v>2071</v>
      </c>
      <c r="B321" s="26" t="s">
        <v>119</v>
      </c>
      <c r="C321" s="28">
        <v>944</v>
      </c>
      <c r="D321" s="28">
        <v>2000</v>
      </c>
      <c r="E321" s="28">
        <v>767</v>
      </c>
      <c r="F321" s="28">
        <v>2500</v>
      </c>
      <c r="G321" s="28">
        <v>760</v>
      </c>
      <c r="H321" s="28">
        <v>2000</v>
      </c>
      <c r="I321" s="28">
        <v>668</v>
      </c>
      <c r="J321" s="28">
        <v>2000</v>
      </c>
      <c r="K321" s="28">
        <v>965</v>
      </c>
      <c r="L321" s="28">
        <v>2000</v>
      </c>
      <c r="M321" s="28">
        <v>769</v>
      </c>
      <c r="N321" s="28">
        <v>2000</v>
      </c>
      <c r="O321" s="28">
        <v>2040</v>
      </c>
      <c r="P321" s="28">
        <v>1500</v>
      </c>
      <c r="Q321" s="28">
        <v>1001</v>
      </c>
      <c r="R321" s="28">
        <v>1500</v>
      </c>
      <c r="S321" s="28">
        <v>480</v>
      </c>
      <c r="T321" s="28">
        <v>2000</v>
      </c>
      <c r="U321" s="28">
        <v>650</v>
      </c>
      <c r="V321" s="28">
        <v>2400</v>
      </c>
      <c r="W321" s="28">
        <v>0</v>
      </c>
      <c r="X321" s="28">
        <v>1800</v>
      </c>
      <c r="Y321" s="28">
        <v>0</v>
      </c>
      <c r="Z321" s="28">
        <v>1200</v>
      </c>
      <c r="AA321" s="28">
        <v>1200</v>
      </c>
      <c r="AB321" s="28">
        <v>1600</v>
      </c>
      <c r="AC321" s="16">
        <f t="shared" si="154"/>
        <v>400</v>
      </c>
      <c r="AD321" s="31">
        <f t="shared" si="155"/>
        <v>0.3333333333333333</v>
      </c>
    </row>
    <row r="322" spans="1:30" ht="12" customHeight="1">
      <c r="A322" s="25">
        <v>3002</v>
      </c>
      <c r="B322" s="26" t="s">
        <v>199</v>
      </c>
      <c r="C322" s="28">
        <v>2177</v>
      </c>
      <c r="D322" s="28">
        <v>3250</v>
      </c>
      <c r="E322" s="28">
        <v>2827</v>
      </c>
      <c r="F322" s="28">
        <v>3300</v>
      </c>
      <c r="G322" s="28">
        <v>2502</v>
      </c>
      <c r="H322" s="28">
        <v>3000</v>
      </c>
      <c r="I322" s="28">
        <v>2408</v>
      </c>
      <c r="J322" s="28">
        <v>3000</v>
      </c>
      <c r="K322" s="28">
        <v>2423</v>
      </c>
      <c r="L322" s="28">
        <v>3000</v>
      </c>
      <c r="M322" s="28">
        <v>3683</v>
      </c>
      <c r="N322" s="28">
        <v>3795</v>
      </c>
      <c r="O322" s="28">
        <v>6469</v>
      </c>
      <c r="P322" s="28">
        <v>5500</v>
      </c>
      <c r="Q322" s="28">
        <v>6508</v>
      </c>
      <c r="R322" s="28">
        <v>5500</v>
      </c>
      <c r="S322" s="28">
        <v>8991</v>
      </c>
      <c r="T322" s="28">
        <v>9000</v>
      </c>
      <c r="U322" s="28">
        <v>7583</v>
      </c>
      <c r="V322" s="28">
        <v>8600</v>
      </c>
      <c r="W322" s="28">
        <v>5312</v>
      </c>
      <c r="X322" s="28">
        <v>8000</v>
      </c>
      <c r="Y322" s="28">
        <v>6017</v>
      </c>
      <c r="Z322" s="28">
        <v>8664</v>
      </c>
      <c r="AA322" s="28">
        <v>8664</v>
      </c>
      <c r="AB322" s="28">
        <v>9000</v>
      </c>
      <c r="AC322" s="16">
        <f t="shared" si="154"/>
        <v>336</v>
      </c>
      <c r="AD322" s="31">
        <f t="shared" si="155"/>
        <v>0.038781163434903045</v>
      </c>
    </row>
    <row r="323" spans="1:30" ht="12" customHeight="1">
      <c r="A323" s="25">
        <v>3004</v>
      </c>
      <c r="B323" s="26" t="s">
        <v>111</v>
      </c>
      <c r="C323" s="28">
        <v>10105</v>
      </c>
      <c r="D323" s="28">
        <v>10000</v>
      </c>
      <c r="E323" s="28">
        <v>9846</v>
      </c>
      <c r="F323" s="28">
        <v>11000</v>
      </c>
      <c r="G323" s="28">
        <v>12102</v>
      </c>
      <c r="H323" s="28">
        <v>11000</v>
      </c>
      <c r="I323" s="28">
        <v>10723</v>
      </c>
      <c r="J323" s="28">
        <v>12000</v>
      </c>
      <c r="K323" s="28">
        <v>12599</v>
      </c>
      <c r="L323" s="28">
        <v>13000</v>
      </c>
      <c r="M323" s="28">
        <v>10486</v>
      </c>
      <c r="N323" s="28">
        <v>13000</v>
      </c>
      <c r="O323" s="28">
        <v>9685</v>
      </c>
      <c r="P323" s="28">
        <v>13000</v>
      </c>
      <c r="Q323" s="28">
        <v>13096</v>
      </c>
      <c r="R323" s="28">
        <v>12000</v>
      </c>
      <c r="S323" s="28">
        <v>11700</v>
      </c>
      <c r="T323" s="28">
        <v>12000</v>
      </c>
      <c r="U323" s="28">
        <v>2651</v>
      </c>
      <c r="V323" s="28">
        <v>12000</v>
      </c>
      <c r="W323" s="28">
        <v>20994</v>
      </c>
      <c r="X323" s="28">
        <v>12000</v>
      </c>
      <c r="Y323" s="28">
        <v>11871</v>
      </c>
      <c r="Z323" s="28">
        <v>12000</v>
      </c>
      <c r="AA323" s="28">
        <v>12000</v>
      </c>
      <c r="AB323" s="28">
        <v>12000</v>
      </c>
      <c r="AC323" s="16">
        <f t="shared" si="154"/>
        <v>0</v>
      </c>
      <c r="AD323" s="31">
        <f t="shared" si="155"/>
        <v>0</v>
      </c>
    </row>
    <row r="324" spans="1:30" ht="12" customHeight="1">
      <c r="A324" s="25">
        <v>3005</v>
      </c>
      <c r="B324" s="26" t="s">
        <v>200</v>
      </c>
      <c r="C324" s="28">
        <v>4116</v>
      </c>
      <c r="D324" s="28">
        <v>5000</v>
      </c>
      <c r="E324" s="28">
        <v>3795</v>
      </c>
      <c r="F324" s="28">
        <v>5500</v>
      </c>
      <c r="G324" s="28">
        <v>4491</v>
      </c>
      <c r="H324" s="28">
        <v>6000</v>
      </c>
      <c r="I324" s="28">
        <v>5896</v>
      </c>
      <c r="J324" s="28">
        <v>6000</v>
      </c>
      <c r="K324" s="28">
        <v>5437</v>
      </c>
      <c r="L324" s="28">
        <v>6000</v>
      </c>
      <c r="M324" s="28">
        <v>4763</v>
      </c>
      <c r="N324" s="28">
        <v>6500</v>
      </c>
      <c r="O324" s="28">
        <v>6709</v>
      </c>
      <c r="P324" s="28">
        <v>6500</v>
      </c>
      <c r="Q324" s="28">
        <v>4668</v>
      </c>
      <c r="R324" s="28">
        <v>7000</v>
      </c>
      <c r="S324" s="28">
        <v>6783</v>
      </c>
      <c r="T324" s="28">
        <v>12000</v>
      </c>
      <c r="U324" s="28">
        <v>13226</v>
      </c>
      <c r="V324" s="28">
        <v>11000</v>
      </c>
      <c r="W324" s="28">
        <v>9089</v>
      </c>
      <c r="X324" s="28">
        <v>11500</v>
      </c>
      <c r="Y324" s="28">
        <v>9246</v>
      </c>
      <c r="Z324" s="28">
        <v>11500</v>
      </c>
      <c r="AA324" s="28">
        <v>11500</v>
      </c>
      <c r="AB324" s="28">
        <v>11000</v>
      </c>
      <c r="AC324" s="16">
        <f t="shared" si="154"/>
        <v>-500</v>
      </c>
      <c r="AD324" s="31">
        <f t="shared" si="155"/>
        <v>-0.043478260869565216</v>
      </c>
    </row>
    <row r="325" spans="1:30" s="33" customFormat="1" ht="12" customHeight="1">
      <c r="A325" s="25">
        <v>3006</v>
      </c>
      <c r="B325" s="26" t="s">
        <v>148</v>
      </c>
      <c r="C325" s="28">
        <v>5249</v>
      </c>
      <c r="D325" s="28">
        <v>6500</v>
      </c>
      <c r="E325" s="28">
        <v>6836</v>
      </c>
      <c r="F325" s="28">
        <v>7900</v>
      </c>
      <c r="G325" s="28">
        <v>10524</v>
      </c>
      <c r="H325" s="28">
        <v>7900</v>
      </c>
      <c r="I325" s="28">
        <v>6191</v>
      </c>
      <c r="J325" s="28">
        <v>8000</v>
      </c>
      <c r="K325" s="28">
        <v>6454</v>
      </c>
      <c r="L325" s="28">
        <v>8000</v>
      </c>
      <c r="M325" s="28">
        <v>8237</v>
      </c>
      <c r="N325" s="28">
        <v>8100</v>
      </c>
      <c r="O325" s="28">
        <v>6890</v>
      </c>
      <c r="P325" s="28">
        <v>8100</v>
      </c>
      <c r="Q325" s="28">
        <v>7278</v>
      </c>
      <c r="R325" s="28">
        <v>7900</v>
      </c>
      <c r="S325" s="28">
        <v>8466</v>
      </c>
      <c r="T325" s="28">
        <v>11000</v>
      </c>
      <c r="U325" s="28">
        <v>10272</v>
      </c>
      <c r="V325" s="28">
        <v>9000</v>
      </c>
      <c r="W325" s="28">
        <v>7596</v>
      </c>
      <c r="X325" s="28">
        <v>12000</v>
      </c>
      <c r="Y325" s="28">
        <v>8235</v>
      </c>
      <c r="Z325" s="28">
        <v>12000</v>
      </c>
      <c r="AA325" s="28">
        <v>12000</v>
      </c>
      <c r="AB325" s="28">
        <v>11500</v>
      </c>
      <c r="AC325" s="16">
        <f t="shared" si="154"/>
        <v>-500</v>
      </c>
      <c r="AD325" s="31">
        <f t="shared" si="155"/>
        <v>-0.041666666666666664</v>
      </c>
    </row>
    <row r="326" spans="1:30" s="33" customFormat="1" ht="12" customHeight="1">
      <c r="A326" s="25">
        <v>3007</v>
      </c>
      <c r="B326" s="26" t="s">
        <v>210</v>
      </c>
      <c r="C326" s="28">
        <v>1403</v>
      </c>
      <c r="D326" s="28">
        <v>1800</v>
      </c>
      <c r="E326" s="28">
        <v>489</v>
      </c>
      <c r="F326" s="28">
        <v>1800</v>
      </c>
      <c r="G326" s="28">
        <v>1503</v>
      </c>
      <c r="H326" s="28">
        <v>1800</v>
      </c>
      <c r="I326" s="28">
        <v>1987</v>
      </c>
      <c r="J326" s="28">
        <v>1800</v>
      </c>
      <c r="K326" s="28">
        <v>920</v>
      </c>
      <c r="L326" s="28">
        <v>1800</v>
      </c>
      <c r="M326" s="28">
        <v>1358</v>
      </c>
      <c r="N326" s="28">
        <v>1800</v>
      </c>
      <c r="O326" s="28">
        <v>797</v>
      </c>
      <c r="P326" s="28">
        <v>1800</v>
      </c>
      <c r="Q326" s="28">
        <v>949</v>
      </c>
      <c r="R326" s="28">
        <v>1500</v>
      </c>
      <c r="S326" s="28">
        <v>1459</v>
      </c>
      <c r="T326" s="28">
        <v>1500</v>
      </c>
      <c r="U326" s="28">
        <v>1345</v>
      </c>
      <c r="V326" s="28">
        <v>1000</v>
      </c>
      <c r="W326" s="28">
        <v>1000</v>
      </c>
      <c r="X326" s="28">
        <v>1000</v>
      </c>
      <c r="Y326" s="28">
        <v>885</v>
      </c>
      <c r="Z326" s="28">
        <v>1000</v>
      </c>
      <c r="AA326" s="28">
        <v>1000</v>
      </c>
      <c r="AB326" s="28">
        <v>1000</v>
      </c>
      <c r="AC326" s="16">
        <f t="shared" si="154"/>
        <v>0</v>
      </c>
      <c r="AD326" s="31">
        <f t="shared" si="155"/>
        <v>0</v>
      </c>
    </row>
    <row r="327" spans="1:30" s="33" customFormat="1" ht="12" customHeight="1">
      <c r="A327" s="32"/>
      <c r="B327" s="26"/>
      <c r="C327" s="4">
        <f aca="true" t="shared" si="158" ref="C327:J327">SUM(C337:C349)</f>
        <v>294944</v>
      </c>
      <c r="D327" s="4">
        <f t="shared" si="158"/>
        <v>300544</v>
      </c>
      <c r="E327" s="4">
        <f t="shared" si="158"/>
        <v>275485</v>
      </c>
      <c r="F327" s="4">
        <f t="shared" si="158"/>
        <v>301892</v>
      </c>
      <c r="G327" s="4">
        <f t="shared" si="158"/>
        <v>291227</v>
      </c>
      <c r="H327" s="4">
        <f t="shared" si="158"/>
        <v>300535</v>
      </c>
      <c r="I327" s="4">
        <f t="shared" si="158"/>
        <v>298937</v>
      </c>
      <c r="J327" s="4">
        <f t="shared" si="158"/>
        <v>298891</v>
      </c>
      <c r="K327" s="4">
        <f aca="true" t="shared" si="159" ref="K327:Y327">SUM(K314:K326)</f>
        <v>61910</v>
      </c>
      <c r="L327" s="4">
        <f t="shared" si="159"/>
        <v>77140</v>
      </c>
      <c r="M327" s="4">
        <f t="shared" si="159"/>
        <v>68737</v>
      </c>
      <c r="N327" s="4">
        <f t="shared" si="159"/>
        <v>78595</v>
      </c>
      <c r="O327" s="4">
        <f t="shared" si="159"/>
        <v>69976</v>
      </c>
      <c r="P327" s="4">
        <f t="shared" si="159"/>
        <v>81350</v>
      </c>
      <c r="Q327" s="4">
        <f t="shared" si="159"/>
        <v>75529</v>
      </c>
      <c r="R327" s="4">
        <f t="shared" si="159"/>
        <v>88950</v>
      </c>
      <c r="S327" s="4">
        <f t="shared" si="159"/>
        <v>87036</v>
      </c>
      <c r="T327" s="4">
        <f t="shared" si="159"/>
        <v>94600</v>
      </c>
      <c r="U327" s="4">
        <f t="shared" si="159"/>
        <v>79121</v>
      </c>
      <c r="V327" s="4">
        <f t="shared" si="159"/>
        <v>88600</v>
      </c>
      <c r="W327" s="4">
        <f t="shared" si="159"/>
        <v>82302</v>
      </c>
      <c r="X327" s="4">
        <f t="shared" si="159"/>
        <v>91600</v>
      </c>
      <c r="Y327" s="4">
        <f t="shared" si="159"/>
        <v>77973</v>
      </c>
      <c r="Z327" s="4">
        <f>SUM(Z314:Z326)</f>
        <v>91564</v>
      </c>
      <c r="AA327" s="4">
        <f>SUM(AA314:AA326)</f>
        <v>91564</v>
      </c>
      <c r="AB327" s="4">
        <f>SUM(AB314:AB326)</f>
        <v>91280</v>
      </c>
      <c r="AC327" s="21">
        <f t="shared" si="154"/>
        <v>-284</v>
      </c>
      <c r="AD327" s="34">
        <f t="shared" si="155"/>
        <v>-0.0031016556725350576</v>
      </c>
    </row>
    <row r="328" spans="1:30" s="33" customFormat="1" ht="12" customHeight="1">
      <c r="A328" s="32">
        <v>230</v>
      </c>
      <c r="B328" s="26" t="s">
        <v>65</v>
      </c>
      <c r="C328" s="4">
        <f aca="true" t="shared" si="160" ref="C328:Z328">SUM(C313+C327)</f>
        <v>400181</v>
      </c>
      <c r="D328" s="4">
        <f t="shared" si="160"/>
        <v>435173</v>
      </c>
      <c r="E328" s="4">
        <f t="shared" si="160"/>
        <v>396044</v>
      </c>
      <c r="F328" s="4">
        <f t="shared" si="160"/>
        <v>436492</v>
      </c>
      <c r="G328" s="4">
        <f t="shared" si="160"/>
        <v>431243</v>
      </c>
      <c r="H328" s="4">
        <f t="shared" si="160"/>
        <v>440582</v>
      </c>
      <c r="I328" s="4">
        <f t="shared" si="160"/>
        <v>428980</v>
      </c>
      <c r="J328" s="4">
        <f t="shared" si="160"/>
        <v>443975</v>
      </c>
      <c r="K328" s="4">
        <f t="shared" si="160"/>
        <v>194560</v>
      </c>
      <c r="L328" s="4">
        <f t="shared" si="160"/>
        <v>231772</v>
      </c>
      <c r="M328" s="4">
        <f t="shared" si="160"/>
        <v>222564</v>
      </c>
      <c r="N328" s="4">
        <f t="shared" si="160"/>
        <v>241684</v>
      </c>
      <c r="O328" s="4">
        <f t="shared" si="160"/>
        <v>240678</v>
      </c>
      <c r="P328" s="4">
        <f t="shared" si="160"/>
        <v>251950</v>
      </c>
      <c r="Q328" s="4">
        <f t="shared" si="160"/>
        <v>237955</v>
      </c>
      <c r="R328" s="4">
        <f t="shared" si="160"/>
        <v>265750</v>
      </c>
      <c r="S328" s="4">
        <f t="shared" si="160"/>
        <v>253211</v>
      </c>
      <c r="T328" s="4">
        <f t="shared" si="160"/>
        <v>274300</v>
      </c>
      <c r="U328" s="4">
        <f t="shared" si="160"/>
        <v>243808</v>
      </c>
      <c r="V328" s="4">
        <f t="shared" si="160"/>
        <v>274200</v>
      </c>
      <c r="W328" s="4">
        <f t="shared" si="160"/>
        <v>256858</v>
      </c>
      <c r="X328" s="4">
        <f t="shared" si="160"/>
        <v>277200</v>
      </c>
      <c r="Y328" s="4">
        <f t="shared" si="160"/>
        <v>265644</v>
      </c>
      <c r="Z328" s="4">
        <f t="shared" si="160"/>
        <v>285592</v>
      </c>
      <c r="AA328" s="4">
        <f>SUM(AA313+AA327)</f>
        <v>285592</v>
      </c>
      <c r="AB328" s="4">
        <f>SUM(AB313+AB327)</f>
        <v>297640</v>
      </c>
      <c r="AC328" s="4">
        <f>SUM(AC313+AC327)</f>
        <v>12048</v>
      </c>
      <c r="AD328" s="34">
        <f t="shared" si="155"/>
        <v>0.04218605563181042</v>
      </c>
    </row>
    <row r="329" spans="1:30" s="33" customFormat="1" ht="12" customHeight="1">
      <c r="A329" s="3">
        <v>235</v>
      </c>
      <c r="B329" s="30" t="s">
        <v>66</v>
      </c>
      <c r="C329" s="3" t="s">
        <v>1</v>
      </c>
      <c r="D329" s="6" t="s">
        <v>2</v>
      </c>
      <c r="E329" s="6" t="s">
        <v>1</v>
      </c>
      <c r="F329" s="6" t="s">
        <v>2</v>
      </c>
      <c r="G329" s="6" t="s">
        <v>1</v>
      </c>
      <c r="H329" s="6" t="s">
        <v>2</v>
      </c>
      <c r="I329" s="6" t="s">
        <v>1</v>
      </c>
      <c r="J329" s="6" t="s">
        <v>2</v>
      </c>
      <c r="K329" s="6" t="s">
        <v>1</v>
      </c>
      <c r="L329" s="6" t="s">
        <v>2</v>
      </c>
      <c r="M329" s="6" t="s">
        <v>1</v>
      </c>
      <c r="N329" s="6" t="s">
        <v>2</v>
      </c>
      <c r="O329" s="6" t="s">
        <v>1</v>
      </c>
      <c r="P329" s="6" t="s">
        <v>2</v>
      </c>
      <c r="Q329" s="6" t="s">
        <v>42</v>
      </c>
      <c r="R329" s="6" t="s">
        <v>2</v>
      </c>
      <c r="S329" s="6" t="s">
        <v>1</v>
      </c>
      <c r="T329" s="6" t="s">
        <v>2</v>
      </c>
      <c r="U329" s="6" t="s">
        <v>42</v>
      </c>
      <c r="V329" s="6" t="s">
        <v>2</v>
      </c>
      <c r="W329" s="6" t="s">
        <v>1</v>
      </c>
      <c r="X329" s="6" t="s">
        <v>2</v>
      </c>
      <c r="Y329" s="6" t="s">
        <v>1</v>
      </c>
      <c r="Z329" s="6" t="s">
        <v>2</v>
      </c>
      <c r="AA329" s="6" t="s">
        <v>43</v>
      </c>
      <c r="AB329" s="6" t="s">
        <v>2</v>
      </c>
      <c r="AC329" s="6" t="s">
        <v>3</v>
      </c>
      <c r="AD329" s="7" t="s">
        <v>4</v>
      </c>
    </row>
    <row r="330" spans="1:30" s="33" customFormat="1" ht="12" customHeight="1">
      <c r="A330" s="3"/>
      <c r="B330" s="30"/>
      <c r="C330" s="3" t="s">
        <v>5</v>
      </c>
      <c r="D330" s="6" t="s">
        <v>6</v>
      </c>
      <c r="E330" s="6" t="s">
        <v>6</v>
      </c>
      <c r="F330" s="6" t="s">
        <v>7</v>
      </c>
      <c r="G330" s="6" t="s">
        <v>7</v>
      </c>
      <c r="H330" s="6" t="s">
        <v>8</v>
      </c>
      <c r="I330" s="6" t="s">
        <v>8</v>
      </c>
      <c r="J330" s="6" t="s">
        <v>9</v>
      </c>
      <c r="K330" s="6" t="s">
        <v>9</v>
      </c>
      <c r="L330" s="6" t="s">
        <v>10</v>
      </c>
      <c r="M330" s="6" t="s">
        <v>10</v>
      </c>
      <c r="N330" s="6" t="s">
        <v>44</v>
      </c>
      <c r="O330" s="6" t="s">
        <v>11</v>
      </c>
      <c r="P330" s="6" t="s">
        <v>45</v>
      </c>
      <c r="Q330" s="6" t="s">
        <v>45</v>
      </c>
      <c r="R330" s="6" t="s">
        <v>46</v>
      </c>
      <c r="S330" s="6" t="s">
        <v>13</v>
      </c>
      <c r="T330" s="6" t="s">
        <v>14</v>
      </c>
      <c r="U330" s="6" t="s">
        <v>14</v>
      </c>
      <c r="V330" s="6" t="s">
        <v>15</v>
      </c>
      <c r="W330" s="6" t="s">
        <v>15</v>
      </c>
      <c r="X330" s="6" t="s">
        <v>16</v>
      </c>
      <c r="Y330" s="6" t="s">
        <v>16</v>
      </c>
      <c r="Z330" s="6" t="s">
        <v>17</v>
      </c>
      <c r="AA330" s="6" t="s">
        <v>17</v>
      </c>
      <c r="AB330" s="6" t="s">
        <v>402</v>
      </c>
      <c r="AC330" s="6" t="s">
        <v>400</v>
      </c>
      <c r="AD330" s="7" t="s">
        <v>400</v>
      </c>
    </row>
    <row r="331" spans="1:30" s="33" customFormat="1" ht="12" customHeight="1">
      <c r="A331" s="25">
        <v>1002</v>
      </c>
      <c r="B331" s="26" t="s">
        <v>93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28">
        <v>6000</v>
      </c>
      <c r="S331" s="28">
        <v>4280</v>
      </c>
      <c r="T331" s="28">
        <v>6200</v>
      </c>
      <c r="U331" s="28">
        <v>4978</v>
      </c>
      <c r="V331" s="28">
        <v>6200</v>
      </c>
      <c r="W331" s="28">
        <v>7181</v>
      </c>
      <c r="X331" s="28">
        <v>8000</v>
      </c>
      <c r="Y331" s="28">
        <v>6808</v>
      </c>
      <c r="Z331" s="28">
        <v>8000</v>
      </c>
      <c r="AA331" s="28">
        <v>8000</v>
      </c>
      <c r="AB331" s="28">
        <v>8200</v>
      </c>
      <c r="AC331" s="16">
        <f>SUM(AB331-Z331)</f>
        <v>200</v>
      </c>
      <c r="AD331" s="31">
        <f>SUM(AC331/Z331)</f>
        <v>0.025</v>
      </c>
    </row>
    <row r="332" spans="1:30" s="33" customFormat="1" ht="12" customHeight="1">
      <c r="A332" s="25">
        <v>1020</v>
      </c>
      <c r="B332" s="26" t="s">
        <v>95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28">
        <v>459</v>
      </c>
      <c r="S332" s="28">
        <v>7</v>
      </c>
      <c r="T332" s="28">
        <v>459</v>
      </c>
      <c r="U332" s="28">
        <v>221</v>
      </c>
      <c r="V332" s="28">
        <v>459</v>
      </c>
      <c r="W332" s="28">
        <v>269</v>
      </c>
      <c r="X332" s="28">
        <v>459</v>
      </c>
      <c r="Y332" s="28">
        <v>459</v>
      </c>
      <c r="Z332" s="28">
        <v>459</v>
      </c>
      <c r="AA332" s="28">
        <v>459</v>
      </c>
      <c r="AB332" s="28">
        <v>627</v>
      </c>
      <c r="AC332" s="16">
        <f>SUM(AB332-Z332)</f>
        <v>168</v>
      </c>
      <c r="AD332" s="31">
        <f>SUM(AC332/Z332)</f>
        <v>0.3660130718954248</v>
      </c>
    </row>
    <row r="333" spans="1:30" ht="12" customHeight="1">
      <c r="A333" s="32">
        <v>3006</v>
      </c>
      <c r="B333" s="26" t="s">
        <v>148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28">
        <v>2500</v>
      </c>
      <c r="S333" s="28">
        <v>2357</v>
      </c>
      <c r="T333" s="28">
        <v>2600</v>
      </c>
      <c r="U333" s="28">
        <v>2478</v>
      </c>
      <c r="V333" s="28">
        <v>2600</v>
      </c>
      <c r="W333" s="28">
        <v>1366</v>
      </c>
      <c r="X333" s="28">
        <v>2600</v>
      </c>
      <c r="Y333" s="28">
        <v>1933</v>
      </c>
      <c r="Z333" s="28">
        <v>2600</v>
      </c>
      <c r="AA333" s="28">
        <v>2600</v>
      </c>
      <c r="AB333" s="28">
        <v>2600</v>
      </c>
      <c r="AC333" s="16">
        <f>SUM(AB333-Z333)</f>
        <v>0</v>
      </c>
      <c r="AD333" s="31">
        <f>SUM(AC333/Z333)</f>
        <v>0</v>
      </c>
    </row>
    <row r="334" spans="1:30" s="33" customFormat="1" ht="12" customHeight="1">
      <c r="A334" s="32"/>
      <c r="B334" s="2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>
        <f aca="true" t="shared" si="161" ref="R334:W334">SUM(R331:R333)</f>
        <v>8959</v>
      </c>
      <c r="S334" s="4">
        <f t="shared" si="161"/>
        <v>6644</v>
      </c>
      <c r="T334" s="4">
        <f t="shared" si="161"/>
        <v>9259</v>
      </c>
      <c r="U334" s="4">
        <f t="shared" si="161"/>
        <v>7677</v>
      </c>
      <c r="V334" s="4">
        <f t="shared" si="161"/>
        <v>9259</v>
      </c>
      <c r="W334" s="4">
        <f t="shared" si="161"/>
        <v>8816</v>
      </c>
      <c r="X334" s="4">
        <f>SUM(X331:X333)</f>
        <v>11059</v>
      </c>
      <c r="Y334" s="4">
        <f>SUM(Y331:Y333)</f>
        <v>9200</v>
      </c>
      <c r="Z334" s="4">
        <f>SUM(Z331:Z333)</f>
        <v>11059</v>
      </c>
      <c r="AA334" s="4">
        <f>SUM(AA331:AA333)</f>
        <v>11059</v>
      </c>
      <c r="AB334" s="4">
        <f>SUM(AB331:AB333)</f>
        <v>11427</v>
      </c>
      <c r="AC334" s="21">
        <f>SUM(AB334-Z334)</f>
        <v>368</v>
      </c>
      <c r="AD334" s="34">
        <f>SUM(AC334/Z334)</f>
        <v>0.03327606474364771</v>
      </c>
    </row>
    <row r="335" spans="1:30" ht="12" customHeight="1">
      <c r="A335" s="3">
        <v>240</v>
      </c>
      <c r="B335" s="30" t="s">
        <v>67</v>
      </c>
      <c r="C335" s="3" t="s">
        <v>1</v>
      </c>
      <c r="D335" s="6" t="s">
        <v>2</v>
      </c>
      <c r="E335" s="6" t="s">
        <v>1</v>
      </c>
      <c r="F335" s="6" t="s">
        <v>2</v>
      </c>
      <c r="G335" s="6" t="s">
        <v>1</v>
      </c>
      <c r="H335" s="6" t="s">
        <v>2</v>
      </c>
      <c r="I335" s="6" t="s">
        <v>1</v>
      </c>
      <c r="J335" s="6" t="s">
        <v>2</v>
      </c>
      <c r="K335" s="6" t="s">
        <v>1</v>
      </c>
      <c r="L335" s="6" t="s">
        <v>2</v>
      </c>
      <c r="M335" s="6" t="s">
        <v>1</v>
      </c>
      <c r="N335" s="6" t="s">
        <v>2</v>
      </c>
      <c r="O335" s="6" t="s">
        <v>1</v>
      </c>
      <c r="P335" s="6" t="s">
        <v>2</v>
      </c>
      <c r="Q335" s="6" t="s">
        <v>42</v>
      </c>
      <c r="R335" s="6" t="s">
        <v>2</v>
      </c>
      <c r="S335" s="6" t="s">
        <v>1</v>
      </c>
      <c r="T335" s="6" t="s">
        <v>2</v>
      </c>
      <c r="U335" s="6" t="s">
        <v>42</v>
      </c>
      <c r="V335" s="6" t="s">
        <v>2</v>
      </c>
      <c r="W335" s="6" t="s">
        <v>1</v>
      </c>
      <c r="X335" s="6" t="s">
        <v>2</v>
      </c>
      <c r="Y335" s="6" t="s">
        <v>1</v>
      </c>
      <c r="Z335" s="6" t="s">
        <v>2</v>
      </c>
      <c r="AA335" s="6" t="s">
        <v>43</v>
      </c>
      <c r="AB335" s="6" t="s">
        <v>2</v>
      </c>
      <c r="AC335" s="6" t="s">
        <v>3</v>
      </c>
      <c r="AD335" s="7" t="s">
        <v>4</v>
      </c>
    </row>
    <row r="336" spans="1:30" ht="12" customHeight="1">
      <c r="A336" s="3"/>
      <c r="B336" s="30"/>
      <c r="C336" s="3" t="s">
        <v>5</v>
      </c>
      <c r="D336" s="6" t="s">
        <v>6</v>
      </c>
      <c r="E336" s="6" t="s">
        <v>6</v>
      </c>
      <c r="F336" s="6" t="s">
        <v>7</v>
      </c>
      <c r="G336" s="6" t="s">
        <v>7</v>
      </c>
      <c r="H336" s="6" t="s">
        <v>8</v>
      </c>
      <c r="I336" s="6" t="s">
        <v>8</v>
      </c>
      <c r="J336" s="6" t="s">
        <v>9</v>
      </c>
      <c r="K336" s="6" t="s">
        <v>9</v>
      </c>
      <c r="L336" s="6" t="s">
        <v>10</v>
      </c>
      <c r="M336" s="6" t="s">
        <v>10</v>
      </c>
      <c r="N336" s="6" t="s">
        <v>44</v>
      </c>
      <c r="O336" s="6" t="s">
        <v>11</v>
      </c>
      <c r="P336" s="6" t="s">
        <v>45</v>
      </c>
      <c r="Q336" s="6" t="s">
        <v>45</v>
      </c>
      <c r="R336" s="6" t="s">
        <v>46</v>
      </c>
      <c r="S336" s="6" t="s">
        <v>13</v>
      </c>
      <c r="T336" s="6" t="s">
        <v>14</v>
      </c>
      <c r="U336" s="6" t="s">
        <v>14</v>
      </c>
      <c r="V336" s="6" t="s">
        <v>15</v>
      </c>
      <c r="W336" s="6" t="s">
        <v>15</v>
      </c>
      <c r="X336" s="6" t="s">
        <v>16</v>
      </c>
      <c r="Y336" s="6" t="s">
        <v>16</v>
      </c>
      <c r="Z336" s="6" t="s">
        <v>17</v>
      </c>
      <c r="AA336" s="6" t="s">
        <v>17</v>
      </c>
      <c r="AB336" s="6" t="s">
        <v>402</v>
      </c>
      <c r="AC336" s="6" t="s">
        <v>400</v>
      </c>
      <c r="AD336" s="7" t="s">
        <v>400</v>
      </c>
    </row>
    <row r="337" spans="1:30" s="33" customFormat="1" ht="12" customHeight="1">
      <c r="A337" s="25">
        <v>1002</v>
      </c>
      <c r="B337" s="26" t="s">
        <v>93</v>
      </c>
      <c r="C337" s="38">
        <v>1850</v>
      </c>
      <c r="D337" s="38">
        <v>1905</v>
      </c>
      <c r="E337" s="38">
        <v>1905</v>
      </c>
      <c r="F337" s="38">
        <v>1905</v>
      </c>
      <c r="G337" s="38">
        <v>1905</v>
      </c>
      <c r="H337" s="38">
        <v>1905</v>
      </c>
      <c r="I337" s="38">
        <v>1905</v>
      </c>
      <c r="J337" s="38">
        <v>2000</v>
      </c>
      <c r="K337" s="38">
        <v>2000</v>
      </c>
      <c r="L337" s="38">
        <v>2000</v>
      </c>
      <c r="M337" s="38">
        <v>2000</v>
      </c>
      <c r="N337" s="38">
        <v>2500</v>
      </c>
      <c r="O337" s="38">
        <v>2500</v>
      </c>
      <c r="P337" s="38">
        <v>3000</v>
      </c>
      <c r="Q337" s="38">
        <v>3000</v>
      </c>
      <c r="R337" s="38">
        <v>3100</v>
      </c>
      <c r="S337" s="38">
        <v>2665</v>
      </c>
      <c r="T337" s="38">
        <v>3240</v>
      </c>
      <c r="U337" s="38">
        <v>3240</v>
      </c>
      <c r="V337" s="38">
        <v>3240</v>
      </c>
      <c r="W337" s="38">
        <v>3240</v>
      </c>
      <c r="X337" s="38">
        <v>3240</v>
      </c>
      <c r="Y337" s="38">
        <v>3240</v>
      </c>
      <c r="Z337" s="38">
        <v>3305</v>
      </c>
      <c r="AA337" s="38">
        <v>3305</v>
      </c>
      <c r="AB337" s="38">
        <v>3405</v>
      </c>
      <c r="AC337" s="16">
        <f aca="true" t="shared" si="162" ref="AC337:AC345">SUM(AB337-Z337)</f>
        <v>100</v>
      </c>
      <c r="AD337" s="31">
        <f aca="true" t="shared" si="163" ref="AD337:AD345">SUM(AC337/Z337)</f>
        <v>0.030257186081694403</v>
      </c>
    </row>
    <row r="338" spans="1:30" ht="12" customHeight="1">
      <c r="A338" s="25">
        <v>1020</v>
      </c>
      <c r="B338" s="26" t="s">
        <v>95</v>
      </c>
      <c r="C338" s="38">
        <v>0</v>
      </c>
      <c r="D338" s="38">
        <v>145</v>
      </c>
      <c r="E338" s="38"/>
      <c r="F338" s="38">
        <v>145</v>
      </c>
      <c r="G338" s="38">
        <v>0</v>
      </c>
      <c r="H338" s="38">
        <v>145</v>
      </c>
      <c r="I338" s="38">
        <v>0</v>
      </c>
      <c r="J338" s="38">
        <v>153</v>
      </c>
      <c r="K338" s="38">
        <v>80</v>
      </c>
      <c r="L338" s="38">
        <v>153</v>
      </c>
      <c r="M338" s="38">
        <v>196</v>
      </c>
      <c r="N338" s="38">
        <v>192</v>
      </c>
      <c r="O338" s="38">
        <v>95</v>
      </c>
      <c r="P338" s="38">
        <v>230</v>
      </c>
      <c r="Q338" s="38">
        <v>230</v>
      </c>
      <c r="R338" s="38">
        <v>237</v>
      </c>
      <c r="S338" s="38">
        <v>382</v>
      </c>
      <c r="T338" s="38">
        <v>248</v>
      </c>
      <c r="U338" s="38">
        <v>247</v>
      </c>
      <c r="V338" s="38">
        <v>248</v>
      </c>
      <c r="W338" s="38">
        <v>248</v>
      </c>
      <c r="X338" s="38">
        <v>248</v>
      </c>
      <c r="Y338" s="38">
        <v>248</v>
      </c>
      <c r="Z338" s="38">
        <v>253</v>
      </c>
      <c r="AA338" s="38">
        <v>248</v>
      </c>
      <c r="AB338" s="38">
        <v>260</v>
      </c>
      <c r="AC338" s="16">
        <f t="shared" si="162"/>
        <v>7</v>
      </c>
      <c r="AD338" s="31">
        <f t="shared" si="163"/>
        <v>0.02766798418972332</v>
      </c>
    </row>
    <row r="339" spans="1:30" ht="12" customHeight="1">
      <c r="A339" s="32"/>
      <c r="B339" s="26" t="s">
        <v>133</v>
      </c>
      <c r="C339" s="37">
        <f aca="true" t="shared" si="164" ref="C339:H339">SUM(C337:C338)</f>
        <v>1850</v>
      </c>
      <c r="D339" s="37">
        <f t="shared" si="164"/>
        <v>2050</v>
      </c>
      <c r="E339" s="37">
        <f t="shared" si="164"/>
        <v>1905</v>
      </c>
      <c r="F339" s="37">
        <f t="shared" si="164"/>
        <v>2050</v>
      </c>
      <c r="G339" s="37">
        <f>SUM(G337:G338)</f>
        <v>1905</v>
      </c>
      <c r="H339" s="37">
        <f t="shared" si="164"/>
        <v>2050</v>
      </c>
      <c r="I339" s="37">
        <f aca="true" t="shared" si="165" ref="I339:X339">SUM(I337:I338)</f>
        <v>1905</v>
      </c>
      <c r="J339" s="37">
        <f t="shared" si="165"/>
        <v>2153</v>
      </c>
      <c r="K339" s="37">
        <f t="shared" si="165"/>
        <v>2080</v>
      </c>
      <c r="L339" s="37">
        <f t="shared" si="165"/>
        <v>2153</v>
      </c>
      <c r="M339" s="37">
        <f t="shared" si="165"/>
        <v>2196</v>
      </c>
      <c r="N339" s="37">
        <f t="shared" si="165"/>
        <v>2692</v>
      </c>
      <c r="O339" s="37">
        <f t="shared" si="165"/>
        <v>2595</v>
      </c>
      <c r="P339" s="37">
        <f t="shared" si="165"/>
        <v>3230</v>
      </c>
      <c r="Q339" s="37">
        <f t="shared" si="165"/>
        <v>3230</v>
      </c>
      <c r="R339" s="37">
        <f t="shared" si="165"/>
        <v>3337</v>
      </c>
      <c r="S339" s="37">
        <f t="shared" si="165"/>
        <v>3047</v>
      </c>
      <c r="T339" s="37">
        <f t="shared" si="165"/>
        <v>3488</v>
      </c>
      <c r="U339" s="37">
        <f t="shared" si="165"/>
        <v>3487</v>
      </c>
      <c r="V339" s="37">
        <f t="shared" si="165"/>
        <v>3488</v>
      </c>
      <c r="W339" s="37">
        <f t="shared" si="165"/>
        <v>3488</v>
      </c>
      <c r="X339" s="37">
        <f t="shared" si="165"/>
        <v>3488</v>
      </c>
      <c r="Y339" s="37">
        <f>SUM(Y337:Y338)</f>
        <v>3488</v>
      </c>
      <c r="Z339" s="37">
        <f>SUM(Z337:Z338)</f>
        <v>3558</v>
      </c>
      <c r="AA339" s="37">
        <f>SUM(AA337:AA338)</f>
        <v>3553</v>
      </c>
      <c r="AB339" s="37">
        <f>SUM(AB337:AB338)</f>
        <v>3665</v>
      </c>
      <c r="AC339" s="16">
        <f t="shared" si="162"/>
        <v>107</v>
      </c>
      <c r="AD339" s="31">
        <f t="shared" si="163"/>
        <v>0.030073074761101742</v>
      </c>
    </row>
    <row r="340" spans="1:30" ht="12" customHeight="1">
      <c r="A340" s="25">
        <v>2074</v>
      </c>
      <c r="B340" s="26" t="s">
        <v>128</v>
      </c>
      <c r="C340" s="38">
        <v>68534</v>
      </c>
      <c r="D340" s="38">
        <v>68612</v>
      </c>
      <c r="E340" s="38">
        <v>64913</v>
      </c>
      <c r="F340" s="38">
        <v>68612</v>
      </c>
      <c r="G340" s="38">
        <v>66967</v>
      </c>
      <c r="H340" s="38">
        <v>68612</v>
      </c>
      <c r="I340" s="38">
        <v>72591</v>
      </c>
      <c r="J340" s="38">
        <v>68612</v>
      </c>
      <c r="K340" s="38">
        <v>58383</v>
      </c>
      <c r="L340" s="38">
        <v>68612</v>
      </c>
      <c r="M340" s="38">
        <v>64981</v>
      </c>
      <c r="N340" s="38">
        <v>70500</v>
      </c>
      <c r="O340" s="38">
        <v>2032</v>
      </c>
      <c r="P340" s="38">
        <v>73000</v>
      </c>
      <c r="Q340" s="38">
        <v>70421</v>
      </c>
      <c r="R340" s="38">
        <v>73200</v>
      </c>
      <c r="S340" s="38">
        <v>71788</v>
      </c>
      <c r="T340" s="38">
        <v>75300</v>
      </c>
      <c r="U340" s="38">
        <v>69323</v>
      </c>
      <c r="V340" s="38">
        <v>66100</v>
      </c>
      <c r="W340" s="38">
        <v>52417</v>
      </c>
      <c r="X340" s="38">
        <v>54000</v>
      </c>
      <c r="Y340" s="38">
        <v>48710</v>
      </c>
      <c r="Z340" s="38">
        <v>54000</v>
      </c>
      <c r="AA340" s="38">
        <v>54000</v>
      </c>
      <c r="AB340" s="38">
        <v>54000</v>
      </c>
      <c r="AC340" s="16">
        <f t="shared" si="162"/>
        <v>0</v>
      </c>
      <c r="AD340" s="31">
        <f t="shared" si="163"/>
        <v>0</v>
      </c>
    </row>
    <row r="341" spans="1:30" ht="12" customHeight="1">
      <c r="A341" s="25">
        <v>2075</v>
      </c>
      <c r="B341" s="26" t="s">
        <v>129</v>
      </c>
      <c r="C341" s="38">
        <v>71021</v>
      </c>
      <c r="D341" s="38">
        <v>73000</v>
      </c>
      <c r="E341" s="38">
        <v>66588</v>
      </c>
      <c r="F341" s="38">
        <v>73000</v>
      </c>
      <c r="G341" s="38">
        <v>70584</v>
      </c>
      <c r="H341" s="38">
        <v>73000</v>
      </c>
      <c r="I341" s="38">
        <v>69558</v>
      </c>
      <c r="J341" s="38">
        <v>72000</v>
      </c>
      <c r="K341" s="38">
        <v>69558</v>
      </c>
      <c r="L341" s="38">
        <v>72000</v>
      </c>
      <c r="M341" s="38">
        <v>69558</v>
      </c>
      <c r="N341" s="38">
        <v>72000</v>
      </c>
      <c r="O341" s="38">
        <v>66096</v>
      </c>
      <c r="P341" s="38">
        <v>72000</v>
      </c>
      <c r="Q341" s="38">
        <v>72225</v>
      </c>
      <c r="R341" s="38">
        <v>74892</v>
      </c>
      <c r="S341" s="38">
        <v>74892</v>
      </c>
      <c r="T341" s="38">
        <v>74892</v>
      </c>
      <c r="U341" s="38">
        <v>76015</v>
      </c>
      <c r="V341" s="38">
        <v>78636</v>
      </c>
      <c r="W341" s="38">
        <v>77590</v>
      </c>
      <c r="X341" s="38">
        <v>81781</v>
      </c>
      <c r="Y341" s="38">
        <v>80068</v>
      </c>
      <c r="Z341" s="38">
        <v>81781</v>
      </c>
      <c r="AA341" s="38">
        <v>81781</v>
      </c>
      <c r="AB341" s="38">
        <v>85052</v>
      </c>
      <c r="AC341" s="16">
        <f t="shared" si="162"/>
        <v>3271</v>
      </c>
      <c r="AD341" s="31">
        <f t="shared" si="163"/>
        <v>0.039997065333023565</v>
      </c>
    </row>
    <row r="342" spans="1:30" ht="12" customHeight="1">
      <c r="A342" s="25">
        <v>3006</v>
      </c>
      <c r="B342" s="26" t="s">
        <v>211</v>
      </c>
      <c r="C342" s="38">
        <v>227</v>
      </c>
      <c r="D342" s="38">
        <v>500</v>
      </c>
      <c r="E342" s="38">
        <v>329</v>
      </c>
      <c r="F342" s="38">
        <v>500</v>
      </c>
      <c r="G342" s="38">
        <v>225</v>
      </c>
      <c r="H342" s="38">
        <v>500</v>
      </c>
      <c r="I342" s="38">
        <v>0</v>
      </c>
      <c r="J342" s="38">
        <v>500</v>
      </c>
      <c r="K342" s="38">
        <v>0</v>
      </c>
      <c r="L342" s="38">
        <v>500</v>
      </c>
      <c r="M342" s="38">
        <v>119</v>
      </c>
      <c r="N342" s="38">
        <v>500</v>
      </c>
      <c r="O342" s="38">
        <v>69558</v>
      </c>
      <c r="P342" s="38">
        <v>500</v>
      </c>
      <c r="Q342" s="38">
        <v>0</v>
      </c>
      <c r="R342" s="38">
        <v>500</v>
      </c>
      <c r="S342" s="38">
        <v>0</v>
      </c>
      <c r="T342" s="38">
        <v>500</v>
      </c>
      <c r="U342" s="38">
        <v>0</v>
      </c>
      <c r="V342" s="38">
        <v>500</v>
      </c>
      <c r="W342" s="38">
        <v>436</v>
      </c>
      <c r="X342" s="38">
        <v>500</v>
      </c>
      <c r="Y342" s="38">
        <v>0</v>
      </c>
      <c r="Z342" s="38">
        <v>500</v>
      </c>
      <c r="AA342" s="38">
        <v>500</v>
      </c>
      <c r="AB342" s="38">
        <v>500</v>
      </c>
      <c r="AC342" s="16">
        <f t="shared" si="162"/>
        <v>0</v>
      </c>
      <c r="AD342" s="31">
        <f t="shared" si="163"/>
        <v>0</v>
      </c>
    </row>
    <row r="343" spans="1:30" s="33" customFormat="1" ht="12" customHeight="1">
      <c r="A343" s="25">
        <v>2010</v>
      </c>
      <c r="B343" s="26" t="s">
        <v>212</v>
      </c>
      <c r="C343" s="38">
        <v>1184</v>
      </c>
      <c r="D343" s="38">
        <v>1350</v>
      </c>
      <c r="E343" s="38">
        <v>1320</v>
      </c>
      <c r="F343" s="38">
        <v>2500</v>
      </c>
      <c r="G343" s="38">
        <v>2414</v>
      </c>
      <c r="H343" s="38">
        <v>2500</v>
      </c>
      <c r="I343" s="38">
        <v>2183</v>
      </c>
      <c r="J343" s="38">
        <v>2500</v>
      </c>
      <c r="K343" s="38">
        <v>2666</v>
      </c>
      <c r="L343" s="38">
        <v>2500</v>
      </c>
      <c r="M343" s="38">
        <v>536</v>
      </c>
      <c r="N343" s="38">
        <v>2500</v>
      </c>
      <c r="O343" s="38">
        <v>0</v>
      </c>
      <c r="P343" s="38">
        <v>2500</v>
      </c>
      <c r="Q343" s="38">
        <v>1973</v>
      </c>
      <c r="R343" s="38">
        <v>0</v>
      </c>
      <c r="S343" s="38">
        <v>139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38">
        <v>0</v>
      </c>
      <c r="Z343" s="38">
        <v>0</v>
      </c>
      <c r="AA343" s="38">
        <v>0</v>
      </c>
      <c r="AB343" s="38">
        <v>0</v>
      </c>
      <c r="AC343" s="16">
        <f t="shared" si="162"/>
        <v>0</v>
      </c>
      <c r="AD343" s="31" t="e">
        <f t="shared" si="163"/>
        <v>#DIV/0!</v>
      </c>
    </row>
    <row r="344" spans="1:30" ht="12" customHeight="1">
      <c r="A344" s="25">
        <v>3007</v>
      </c>
      <c r="B344" s="26" t="s">
        <v>213</v>
      </c>
      <c r="C344" s="38">
        <v>3068</v>
      </c>
      <c r="D344" s="38">
        <v>3000</v>
      </c>
      <c r="E344" s="38">
        <v>1052</v>
      </c>
      <c r="F344" s="38">
        <v>2500</v>
      </c>
      <c r="G344" s="38">
        <v>1861</v>
      </c>
      <c r="H344" s="38">
        <v>1800</v>
      </c>
      <c r="I344" s="38">
        <v>1554</v>
      </c>
      <c r="J344" s="38">
        <v>1800</v>
      </c>
      <c r="K344" s="38">
        <v>1619</v>
      </c>
      <c r="L344" s="38">
        <v>1500</v>
      </c>
      <c r="M344" s="38">
        <v>1150</v>
      </c>
      <c r="N344" s="38">
        <v>1500</v>
      </c>
      <c r="O344" s="38">
        <v>1473</v>
      </c>
      <c r="P344" s="38">
        <v>1500</v>
      </c>
      <c r="Q344" s="38">
        <v>1500</v>
      </c>
      <c r="R344" s="38">
        <v>1500</v>
      </c>
      <c r="S344" s="38">
        <v>759</v>
      </c>
      <c r="T344" s="38">
        <v>1500</v>
      </c>
      <c r="U344" s="38">
        <v>195</v>
      </c>
      <c r="V344" s="38">
        <v>1500</v>
      </c>
      <c r="W344" s="38">
        <v>1314</v>
      </c>
      <c r="X344" s="38">
        <v>1500</v>
      </c>
      <c r="Y344" s="38">
        <v>1062</v>
      </c>
      <c r="Z344" s="38">
        <v>1500</v>
      </c>
      <c r="AA344" s="38">
        <v>1500</v>
      </c>
      <c r="AB344" s="38">
        <v>1500</v>
      </c>
      <c r="AC344" s="16">
        <f t="shared" si="162"/>
        <v>0</v>
      </c>
      <c r="AD344" s="31">
        <f t="shared" si="163"/>
        <v>0</v>
      </c>
    </row>
    <row r="345" spans="1:30" s="33" customFormat="1" ht="12" customHeight="1">
      <c r="A345" s="32">
        <v>240</v>
      </c>
      <c r="B345" s="26" t="s">
        <v>67</v>
      </c>
      <c r="C345" s="37">
        <f aca="true" t="shared" si="166" ref="C345:H345">SUM(C339:C344)</f>
        <v>145884</v>
      </c>
      <c r="D345" s="37">
        <f t="shared" si="166"/>
        <v>148512</v>
      </c>
      <c r="E345" s="37">
        <f t="shared" si="166"/>
        <v>136107</v>
      </c>
      <c r="F345" s="37">
        <f t="shared" si="166"/>
        <v>149162</v>
      </c>
      <c r="G345" s="37">
        <f t="shared" si="166"/>
        <v>143956</v>
      </c>
      <c r="H345" s="37">
        <f t="shared" si="166"/>
        <v>148462</v>
      </c>
      <c r="I345" s="37">
        <f aca="true" t="shared" si="167" ref="I345:X345">SUM(I339:I344)</f>
        <v>147791</v>
      </c>
      <c r="J345" s="37">
        <f t="shared" si="167"/>
        <v>147565</v>
      </c>
      <c r="K345" s="37">
        <f t="shared" si="167"/>
        <v>134306</v>
      </c>
      <c r="L345" s="37">
        <f t="shared" si="167"/>
        <v>147265</v>
      </c>
      <c r="M345" s="37">
        <f t="shared" si="167"/>
        <v>138540</v>
      </c>
      <c r="N345" s="37">
        <f t="shared" si="167"/>
        <v>149692</v>
      </c>
      <c r="O345" s="37">
        <f t="shared" si="167"/>
        <v>141754</v>
      </c>
      <c r="P345" s="37">
        <f t="shared" si="167"/>
        <v>152730</v>
      </c>
      <c r="Q345" s="37">
        <f t="shared" si="167"/>
        <v>149349</v>
      </c>
      <c r="R345" s="37">
        <f t="shared" si="167"/>
        <v>153429</v>
      </c>
      <c r="S345" s="37">
        <f t="shared" si="167"/>
        <v>150625</v>
      </c>
      <c r="T345" s="37">
        <f t="shared" si="167"/>
        <v>155680</v>
      </c>
      <c r="U345" s="37">
        <f t="shared" si="167"/>
        <v>149020</v>
      </c>
      <c r="V345" s="37">
        <f t="shared" si="167"/>
        <v>150224</v>
      </c>
      <c r="W345" s="37">
        <f t="shared" si="167"/>
        <v>135245</v>
      </c>
      <c r="X345" s="37">
        <f t="shared" si="167"/>
        <v>141269</v>
      </c>
      <c r="Y345" s="37">
        <f>SUM(Y339:Y344)</f>
        <v>133328</v>
      </c>
      <c r="Z345" s="37">
        <f>SUM(Z339:Z344)</f>
        <v>141339</v>
      </c>
      <c r="AA345" s="37">
        <f>SUM(AA339:AA344)</f>
        <v>141334</v>
      </c>
      <c r="AB345" s="37">
        <f>SUM(AB339:AB344)</f>
        <v>144717</v>
      </c>
      <c r="AC345" s="21">
        <f t="shared" si="162"/>
        <v>3378</v>
      </c>
      <c r="AD345" s="34">
        <f t="shared" si="163"/>
        <v>0.023899985142105153</v>
      </c>
    </row>
    <row r="346" spans="1:30" ht="12" customHeight="1">
      <c r="A346" s="3">
        <v>250</v>
      </c>
      <c r="B346" s="30" t="s">
        <v>68</v>
      </c>
      <c r="C346" s="3" t="s">
        <v>1</v>
      </c>
      <c r="D346" s="6" t="s">
        <v>2</v>
      </c>
      <c r="E346" s="6" t="s">
        <v>1</v>
      </c>
      <c r="F346" s="6" t="s">
        <v>2</v>
      </c>
      <c r="G346" s="6" t="s">
        <v>1</v>
      </c>
      <c r="H346" s="6" t="s">
        <v>2</v>
      </c>
      <c r="I346" s="6" t="s">
        <v>1</v>
      </c>
      <c r="J346" s="6" t="s">
        <v>2</v>
      </c>
      <c r="K346" s="6" t="s">
        <v>1</v>
      </c>
      <c r="L346" s="6" t="s">
        <v>2</v>
      </c>
      <c r="M346" s="6" t="s">
        <v>1</v>
      </c>
      <c r="N346" s="6" t="s">
        <v>2</v>
      </c>
      <c r="O346" s="6" t="s">
        <v>1</v>
      </c>
      <c r="P346" s="6" t="s">
        <v>2</v>
      </c>
      <c r="Q346" s="6" t="s">
        <v>42</v>
      </c>
      <c r="R346" s="6" t="s">
        <v>2</v>
      </c>
      <c r="S346" s="6" t="s">
        <v>1</v>
      </c>
      <c r="T346" s="6" t="s">
        <v>2</v>
      </c>
      <c r="U346" s="6" t="s">
        <v>42</v>
      </c>
      <c r="V346" s="6" t="s">
        <v>2</v>
      </c>
      <c r="W346" s="6" t="s">
        <v>1</v>
      </c>
      <c r="X346" s="6" t="s">
        <v>2</v>
      </c>
      <c r="Y346" s="6" t="s">
        <v>1</v>
      </c>
      <c r="Z346" s="6" t="s">
        <v>2</v>
      </c>
      <c r="AA346" s="6" t="s">
        <v>43</v>
      </c>
      <c r="AB346" s="6" t="s">
        <v>2</v>
      </c>
      <c r="AC346" s="6" t="s">
        <v>3</v>
      </c>
      <c r="AD346" s="7" t="s">
        <v>4</v>
      </c>
    </row>
    <row r="347" spans="1:30" ht="12" customHeight="1">
      <c r="A347" s="3"/>
      <c r="B347" s="30"/>
      <c r="C347" s="3" t="s">
        <v>5</v>
      </c>
      <c r="D347" s="6" t="s">
        <v>6</v>
      </c>
      <c r="E347" s="6" t="s">
        <v>6</v>
      </c>
      <c r="F347" s="6" t="s">
        <v>7</v>
      </c>
      <c r="G347" s="6" t="s">
        <v>7</v>
      </c>
      <c r="H347" s="6" t="s">
        <v>8</v>
      </c>
      <c r="I347" s="6" t="s">
        <v>8</v>
      </c>
      <c r="J347" s="6" t="s">
        <v>9</v>
      </c>
      <c r="K347" s="6" t="s">
        <v>9</v>
      </c>
      <c r="L347" s="6" t="s">
        <v>10</v>
      </c>
      <c r="M347" s="6" t="s">
        <v>10</v>
      </c>
      <c r="N347" s="6" t="s">
        <v>44</v>
      </c>
      <c r="O347" s="6" t="s">
        <v>11</v>
      </c>
      <c r="P347" s="6" t="s">
        <v>45</v>
      </c>
      <c r="Q347" s="6" t="s">
        <v>45</v>
      </c>
      <c r="R347" s="6" t="s">
        <v>46</v>
      </c>
      <c r="S347" s="6" t="s">
        <v>13</v>
      </c>
      <c r="T347" s="6" t="s">
        <v>14</v>
      </c>
      <c r="U347" s="6" t="s">
        <v>14</v>
      </c>
      <c r="V347" s="6" t="s">
        <v>15</v>
      </c>
      <c r="W347" s="6" t="s">
        <v>15</v>
      </c>
      <c r="X347" s="6" t="s">
        <v>16</v>
      </c>
      <c r="Y347" s="6" t="s">
        <v>16</v>
      </c>
      <c r="Z347" s="6" t="s">
        <v>17</v>
      </c>
      <c r="AA347" s="6" t="s">
        <v>17</v>
      </c>
      <c r="AB347" s="6" t="s">
        <v>402</v>
      </c>
      <c r="AC347" s="6" t="s">
        <v>400</v>
      </c>
      <c r="AD347" s="7" t="s">
        <v>400</v>
      </c>
    </row>
    <row r="348" spans="1:30" s="33" customFormat="1" ht="12" customHeight="1">
      <c r="A348" s="25">
        <v>1002</v>
      </c>
      <c r="B348" s="26" t="s">
        <v>93</v>
      </c>
      <c r="C348" s="38">
        <v>1326</v>
      </c>
      <c r="D348" s="38">
        <v>1366</v>
      </c>
      <c r="E348" s="38">
        <v>1366</v>
      </c>
      <c r="F348" s="38">
        <v>1410</v>
      </c>
      <c r="G348" s="38">
        <v>1410</v>
      </c>
      <c r="H348" s="38">
        <v>1450</v>
      </c>
      <c r="I348" s="38">
        <v>1450</v>
      </c>
      <c r="J348" s="38">
        <v>1494</v>
      </c>
      <c r="K348" s="38">
        <v>1494</v>
      </c>
      <c r="L348" s="38">
        <v>1540</v>
      </c>
      <c r="M348" s="38">
        <v>1540</v>
      </c>
      <c r="N348" s="38">
        <v>1580</v>
      </c>
      <c r="O348" s="38">
        <v>1580</v>
      </c>
      <c r="P348" s="38">
        <v>1627</v>
      </c>
      <c r="Q348" s="38">
        <v>1627</v>
      </c>
      <c r="R348" s="38">
        <v>1676</v>
      </c>
      <c r="S348" s="38">
        <v>1676</v>
      </c>
      <c r="T348" s="38">
        <v>1760</v>
      </c>
      <c r="U348" s="38">
        <v>1760</v>
      </c>
      <c r="V348" s="38">
        <v>1760</v>
      </c>
      <c r="W348" s="38">
        <v>1760</v>
      </c>
      <c r="X348" s="28">
        <v>2560</v>
      </c>
      <c r="Y348" s="28">
        <v>2560</v>
      </c>
      <c r="Z348" s="28">
        <v>2612</v>
      </c>
      <c r="AA348" s="28">
        <v>2612</v>
      </c>
      <c r="AB348" s="28">
        <v>2690</v>
      </c>
      <c r="AC348" s="16">
        <f aca="true" t="shared" si="168" ref="AC348:AC354">SUM(AB348-Z348)</f>
        <v>78</v>
      </c>
      <c r="AD348" s="31">
        <f aca="true" t="shared" si="169" ref="AD348:AD354">SUM(AC348/Z348)</f>
        <v>0.02986217457886677</v>
      </c>
    </row>
    <row r="349" spans="1:30" ht="12" customHeight="1">
      <c r="A349" s="25">
        <v>1020</v>
      </c>
      <c r="B349" s="26" t="s">
        <v>95</v>
      </c>
      <c r="C349" s="38">
        <v>0</v>
      </c>
      <c r="D349" s="38">
        <v>104</v>
      </c>
      <c r="E349" s="38"/>
      <c r="F349" s="38">
        <v>108</v>
      </c>
      <c r="G349" s="38">
        <v>0</v>
      </c>
      <c r="H349" s="38">
        <v>111</v>
      </c>
      <c r="I349" s="38">
        <v>0</v>
      </c>
      <c r="J349" s="38">
        <v>114</v>
      </c>
      <c r="K349" s="38">
        <v>0</v>
      </c>
      <c r="L349" s="38">
        <v>118</v>
      </c>
      <c r="M349" s="38">
        <v>0</v>
      </c>
      <c r="N349" s="38">
        <v>121</v>
      </c>
      <c r="O349" s="38">
        <v>0</v>
      </c>
      <c r="P349" s="38">
        <v>126</v>
      </c>
      <c r="Q349" s="38">
        <v>0</v>
      </c>
      <c r="R349" s="38">
        <v>130</v>
      </c>
      <c r="S349" s="38">
        <v>0</v>
      </c>
      <c r="T349" s="38">
        <v>137</v>
      </c>
      <c r="U349" s="38">
        <v>0</v>
      </c>
      <c r="V349" s="38">
        <v>137</v>
      </c>
      <c r="W349" s="38">
        <v>0</v>
      </c>
      <c r="X349" s="28">
        <v>137</v>
      </c>
      <c r="Y349" s="28">
        <v>0</v>
      </c>
      <c r="Z349" s="28">
        <v>200</v>
      </c>
      <c r="AA349" s="28">
        <v>200</v>
      </c>
      <c r="AB349" s="28">
        <v>206</v>
      </c>
      <c r="AC349" s="16">
        <f t="shared" si="168"/>
        <v>6</v>
      </c>
      <c r="AD349" s="31">
        <f t="shared" si="169"/>
        <v>0.03</v>
      </c>
    </row>
    <row r="350" spans="1:30" ht="12" customHeight="1">
      <c r="A350" s="32"/>
      <c r="B350" s="26" t="s">
        <v>133</v>
      </c>
      <c r="C350" s="37">
        <f>SUM(C348:C349)</f>
        <v>1326</v>
      </c>
      <c r="D350" s="37">
        <f>SUM(D348:D349)</f>
        <v>1470</v>
      </c>
      <c r="E350" s="37">
        <v>1366</v>
      </c>
      <c r="F350" s="37">
        <f aca="true" t="shared" si="170" ref="F350:K350">SUM(F348:F349)</f>
        <v>1518</v>
      </c>
      <c r="G350" s="37">
        <f t="shared" si="170"/>
        <v>1410</v>
      </c>
      <c r="H350" s="37">
        <f t="shared" si="170"/>
        <v>1561</v>
      </c>
      <c r="I350" s="37">
        <f t="shared" si="170"/>
        <v>1450</v>
      </c>
      <c r="J350" s="37">
        <f t="shared" si="170"/>
        <v>1608</v>
      </c>
      <c r="K350" s="37">
        <f t="shared" si="170"/>
        <v>1494</v>
      </c>
      <c r="L350" s="37">
        <f aca="true" t="shared" si="171" ref="L350:AB350">SUM(L348:L349)</f>
        <v>1658</v>
      </c>
      <c r="M350" s="37">
        <f t="shared" si="171"/>
        <v>1540</v>
      </c>
      <c r="N350" s="37">
        <f t="shared" si="171"/>
        <v>1701</v>
      </c>
      <c r="O350" s="37">
        <f t="shared" si="171"/>
        <v>1580</v>
      </c>
      <c r="P350" s="37">
        <f t="shared" si="171"/>
        <v>1753</v>
      </c>
      <c r="Q350" s="37">
        <f t="shared" si="171"/>
        <v>1627</v>
      </c>
      <c r="R350" s="37">
        <f t="shared" si="171"/>
        <v>1806</v>
      </c>
      <c r="S350" s="37">
        <f t="shared" si="171"/>
        <v>1676</v>
      </c>
      <c r="T350" s="37">
        <f t="shared" si="171"/>
        <v>1897</v>
      </c>
      <c r="U350" s="37">
        <f t="shared" si="171"/>
        <v>1760</v>
      </c>
      <c r="V350" s="37">
        <f t="shared" si="171"/>
        <v>1897</v>
      </c>
      <c r="W350" s="37">
        <f t="shared" si="171"/>
        <v>1760</v>
      </c>
      <c r="X350" s="37">
        <f t="shared" si="171"/>
        <v>2697</v>
      </c>
      <c r="Y350" s="37">
        <f t="shared" si="171"/>
        <v>2560</v>
      </c>
      <c r="Z350" s="28">
        <f t="shared" si="171"/>
        <v>2812</v>
      </c>
      <c r="AA350" s="28">
        <f t="shared" si="171"/>
        <v>2812</v>
      </c>
      <c r="AB350" s="28">
        <f t="shared" si="171"/>
        <v>2896</v>
      </c>
      <c r="AC350" s="16">
        <f t="shared" si="168"/>
        <v>84</v>
      </c>
      <c r="AD350" s="31">
        <f t="shared" si="169"/>
        <v>0.029871977240398292</v>
      </c>
    </row>
    <row r="351" spans="1:30" s="33" customFormat="1" ht="12" customHeight="1">
      <c r="A351" s="25">
        <v>2033</v>
      </c>
      <c r="B351" s="26" t="s">
        <v>196</v>
      </c>
      <c r="C351" s="38">
        <v>150</v>
      </c>
      <c r="D351" s="38">
        <v>323</v>
      </c>
      <c r="E351" s="38">
        <v>251</v>
      </c>
      <c r="F351" s="38">
        <v>400</v>
      </c>
      <c r="G351" s="38">
        <v>122</v>
      </c>
      <c r="H351" s="38">
        <v>400</v>
      </c>
      <c r="I351" s="38">
        <v>117</v>
      </c>
      <c r="J351" s="38">
        <v>300</v>
      </c>
      <c r="K351" s="38">
        <v>375</v>
      </c>
      <c r="L351" s="38">
        <v>250</v>
      </c>
      <c r="M351" s="38">
        <v>0</v>
      </c>
      <c r="N351" s="38">
        <v>250</v>
      </c>
      <c r="O351" s="38">
        <v>0</v>
      </c>
      <c r="P351" s="38">
        <v>250</v>
      </c>
      <c r="Q351" s="38">
        <v>0</v>
      </c>
      <c r="R351" s="38">
        <v>250</v>
      </c>
      <c r="S351" s="38">
        <v>0</v>
      </c>
      <c r="T351" s="38">
        <v>250</v>
      </c>
      <c r="U351" s="38">
        <v>250</v>
      </c>
      <c r="V351" s="38">
        <v>250</v>
      </c>
      <c r="W351" s="38">
        <v>247</v>
      </c>
      <c r="X351" s="28">
        <v>250</v>
      </c>
      <c r="Y351" s="28">
        <v>250</v>
      </c>
      <c r="Z351" s="28">
        <v>300</v>
      </c>
      <c r="AA351" s="28">
        <v>300</v>
      </c>
      <c r="AB351" s="28">
        <v>500</v>
      </c>
      <c r="AC351" s="16">
        <f t="shared" si="168"/>
        <v>200</v>
      </c>
      <c r="AD351" s="31">
        <f t="shared" si="169"/>
        <v>0.6666666666666666</v>
      </c>
    </row>
    <row r="352" spans="1:30" s="33" customFormat="1" ht="12" customHeight="1">
      <c r="A352" s="25">
        <v>3006</v>
      </c>
      <c r="B352" s="26" t="s">
        <v>148</v>
      </c>
      <c r="C352" s="38">
        <v>956</v>
      </c>
      <c r="D352" s="38">
        <v>250</v>
      </c>
      <c r="E352" s="38">
        <v>51</v>
      </c>
      <c r="F352" s="38">
        <v>200</v>
      </c>
      <c r="G352" s="38">
        <v>399</v>
      </c>
      <c r="H352" s="38">
        <v>339</v>
      </c>
      <c r="I352" s="38">
        <v>288</v>
      </c>
      <c r="J352" s="38">
        <v>92</v>
      </c>
      <c r="K352" s="38">
        <v>9</v>
      </c>
      <c r="L352" s="38">
        <v>92</v>
      </c>
      <c r="M352" s="38">
        <v>0</v>
      </c>
      <c r="N352" s="38">
        <v>92</v>
      </c>
      <c r="O352" s="38">
        <v>0</v>
      </c>
      <c r="P352" s="38">
        <v>102</v>
      </c>
      <c r="Q352" s="38">
        <v>107</v>
      </c>
      <c r="R352" s="38">
        <v>112</v>
      </c>
      <c r="S352" s="38">
        <v>0</v>
      </c>
      <c r="T352" s="38">
        <v>112</v>
      </c>
      <c r="U352" s="38">
        <v>0</v>
      </c>
      <c r="V352" s="38">
        <v>112</v>
      </c>
      <c r="W352" s="38">
        <v>0</v>
      </c>
      <c r="X352" s="28">
        <v>250</v>
      </c>
      <c r="Y352" s="28">
        <v>0</v>
      </c>
      <c r="Z352" s="28">
        <v>300</v>
      </c>
      <c r="AA352" s="28">
        <v>300</v>
      </c>
      <c r="AB352" s="28">
        <v>300</v>
      </c>
      <c r="AC352" s="16">
        <f t="shared" si="168"/>
        <v>0</v>
      </c>
      <c r="AD352" s="31">
        <f t="shared" si="169"/>
        <v>0</v>
      </c>
    </row>
    <row r="353" spans="1:30" ht="12" customHeight="1">
      <c r="A353" s="32"/>
      <c r="B353" s="26" t="s">
        <v>141</v>
      </c>
      <c r="C353" s="37">
        <f aca="true" t="shared" si="172" ref="C353:H353">SUM(C351:C352)</f>
        <v>1106</v>
      </c>
      <c r="D353" s="37">
        <f t="shared" si="172"/>
        <v>573</v>
      </c>
      <c r="E353" s="37">
        <f t="shared" si="172"/>
        <v>302</v>
      </c>
      <c r="F353" s="37">
        <f t="shared" si="172"/>
        <v>600</v>
      </c>
      <c r="G353" s="37">
        <f t="shared" si="172"/>
        <v>521</v>
      </c>
      <c r="H353" s="37">
        <f t="shared" si="172"/>
        <v>739</v>
      </c>
      <c r="I353" s="37">
        <f aca="true" t="shared" si="173" ref="I353:P353">SUM(I351:I352)</f>
        <v>405</v>
      </c>
      <c r="J353" s="37">
        <f t="shared" si="173"/>
        <v>392</v>
      </c>
      <c r="K353" s="37">
        <f t="shared" si="173"/>
        <v>384</v>
      </c>
      <c r="L353" s="37">
        <f t="shared" si="173"/>
        <v>342</v>
      </c>
      <c r="M353" s="37">
        <v>0</v>
      </c>
      <c r="N353" s="37">
        <f t="shared" si="173"/>
        <v>342</v>
      </c>
      <c r="O353" s="37">
        <v>35</v>
      </c>
      <c r="P353" s="37">
        <f t="shared" si="173"/>
        <v>352</v>
      </c>
      <c r="Q353" s="37">
        <f aca="true" t="shared" si="174" ref="Q353:W353">SUM(Q351:Q352)</f>
        <v>107</v>
      </c>
      <c r="R353" s="37">
        <f t="shared" si="174"/>
        <v>362</v>
      </c>
      <c r="S353" s="37">
        <f t="shared" si="174"/>
        <v>0</v>
      </c>
      <c r="T353" s="37">
        <f t="shared" si="174"/>
        <v>362</v>
      </c>
      <c r="U353" s="37">
        <f t="shared" si="174"/>
        <v>250</v>
      </c>
      <c r="V353" s="37">
        <f t="shared" si="174"/>
        <v>362</v>
      </c>
      <c r="W353" s="37">
        <f t="shared" si="174"/>
        <v>247</v>
      </c>
      <c r="X353" s="4">
        <v>500</v>
      </c>
      <c r="Y353" s="4">
        <v>250</v>
      </c>
      <c r="Z353" s="28">
        <v>600</v>
      </c>
      <c r="AA353" s="28">
        <v>600</v>
      </c>
      <c r="AB353" s="28">
        <v>800</v>
      </c>
      <c r="AC353" s="16">
        <f t="shared" si="168"/>
        <v>200</v>
      </c>
      <c r="AD353" s="31">
        <f t="shared" si="169"/>
        <v>0.3333333333333333</v>
      </c>
    </row>
    <row r="354" spans="1:30" ht="12" customHeight="1">
      <c r="A354" s="32">
        <v>250</v>
      </c>
      <c r="B354" s="26" t="s">
        <v>68</v>
      </c>
      <c r="C354" s="37">
        <f aca="true" t="shared" si="175" ref="C354:K354">SUM(C350+C353)</f>
        <v>2432</v>
      </c>
      <c r="D354" s="37">
        <f t="shared" si="175"/>
        <v>2043</v>
      </c>
      <c r="E354" s="37">
        <f t="shared" si="175"/>
        <v>1668</v>
      </c>
      <c r="F354" s="37">
        <f t="shared" si="175"/>
        <v>2118</v>
      </c>
      <c r="G354" s="37">
        <f t="shared" si="175"/>
        <v>1931</v>
      </c>
      <c r="H354" s="37">
        <f t="shared" si="175"/>
        <v>2300</v>
      </c>
      <c r="I354" s="37">
        <f t="shared" si="175"/>
        <v>1855</v>
      </c>
      <c r="J354" s="37">
        <f t="shared" si="175"/>
        <v>2000</v>
      </c>
      <c r="K354" s="37">
        <f t="shared" si="175"/>
        <v>1878</v>
      </c>
      <c r="L354" s="37">
        <f aca="true" t="shared" si="176" ref="L354:AB354">SUM(L350+L353)</f>
        <v>2000</v>
      </c>
      <c r="M354" s="37">
        <f t="shared" si="176"/>
        <v>1540</v>
      </c>
      <c r="N354" s="37">
        <f t="shared" si="176"/>
        <v>2043</v>
      </c>
      <c r="O354" s="37">
        <f t="shared" si="176"/>
        <v>1615</v>
      </c>
      <c r="P354" s="37">
        <f t="shared" si="176"/>
        <v>2105</v>
      </c>
      <c r="Q354" s="37">
        <f t="shared" si="176"/>
        <v>1734</v>
      </c>
      <c r="R354" s="37">
        <f t="shared" si="176"/>
        <v>2168</v>
      </c>
      <c r="S354" s="37">
        <f t="shared" si="176"/>
        <v>1676</v>
      </c>
      <c r="T354" s="37">
        <f t="shared" si="176"/>
        <v>2259</v>
      </c>
      <c r="U354" s="37">
        <f t="shared" si="176"/>
        <v>2010</v>
      </c>
      <c r="V354" s="37">
        <f t="shared" si="176"/>
        <v>2259</v>
      </c>
      <c r="W354" s="37">
        <f t="shared" si="176"/>
        <v>2007</v>
      </c>
      <c r="X354" s="37">
        <f t="shared" si="176"/>
        <v>3197</v>
      </c>
      <c r="Y354" s="37">
        <f t="shared" si="176"/>
        <v>2810</v>
      </c>
      <c r="Z354" s="37">
        <f t="shared" si="176"/>
        <v>3412</v>
      </c>
      <c r="AA354" s="37">
        <f t="shared" si="176"/>
        <v>3412</v>
      </c>
      <c r="AB354" s="37">
        <f t="shared" si="176"/>
        <v>3696</v>
      </c>
      <c r="AC354" s="16">
        <f t="shared" si="168"/>
        <v>284</v>
      </c>
      <c r="AD354" s="31">
        <f t="shared" si="169"/>
        <v>0.08323563892145369</v>
      </c>
    </row>
    <row r="355" spans="1:30" ht="12" customHeight="1">
      <c r="A355" s="3">
        <v>310</v>
      </c>
      <c r="B355" s="30" t="s">
        <v>70</v>
      </c>
      <c r="C355" s="3" t="s">
        <v>1</v>
      </c>
      <c r="D355" s="6" t="s">
        <v>2</v>
      </c>
      <c r="E355" s="6" t="s">
        <v>1</v>
      </c>
      <c r="F355" s="6" t="s">
        <v>2</v>
      </c>
      <c r="G355" s="6" t="s">
        <v>1</v>
      </c>
      <c r="H355" s="6" t="s">
        <v>2</v>
      </c>
      <c r="I355" s="6" t="s">
        <v>1</v>
      </c>
      <c r="J355" s="6" t="s">
        <v>2</v>
      </c>
      <c r="K355" s="6" t="s">
        <v>1</v>
      </c>
      <c r="L355" s="6" t="s">
        <v>2</v>
      </c>
      <c r="M355" s="6" t="s">
        <v>1</v>
      </c>
      <c r="N355" s="6" t="s">
        <v>2</v>
      </c>
      <c r="O355" s="6" t="s">
        <v>1</v>
      </c>
      <c r="P355" s="6" t="s">
        <v>2</v>
      </c>
      <c r="Q355" s="6" t="s">
        <v>42</v>
      </c>
      <c r="R355" s="6" t="s">
        <v>2</v>
      </c>
      <c r="S355" s="6" t="s">
        <v>1</v>
      </c>
      <c r="T355" s="6" t="s">
        <v>2</v>
      </c>
      <c r="U355" s="6" t="s">
        <v>42</v>
      </c>
      <c r="V355" s="6" t="s">
        <v>2</v>
      </c>
      <c r="W355" s="6" t="s">
        <v>1</v>
      </c>
      <c r="X355" s="6" t="s">
        <v>2</v>
      </c>
      <c r="Y355" s="6" t="s">
        <v>1</v>
      </c>
      <c r="Z355" s="6" t="s">
        <v>2</v>
      </c>
      <c r="AA355" s="6" t="s">
        <v>43</v>
      </c>
      <c r="AB355" s="6" t="s">
        <v>2</v>
      </c>
      <c r="AC355" s="6" t="s">
        <v>3</v>
      </c>
      <c r="AD355" s="7" t="s">
        <v>4</v>
      </c>
    </row>
    <row r="356" spans="1:30" ht="12" customHeight="1">
      <c r="A356" s="3"/>
      <c r="B356" s="30"/>
      <c r="C356" s="3" t="s">
        <v>5</v>
      </c>
      <c r="D356" s="6" t="s">
        <v>6</v>
      </c>
      <c r="E356" s="6" t="s">
        <v>6</v>
      </c>
      <c r="F356" s="6" t="s">
        <v>7</v>
      </c>
      <c r="G356" s="6" t="s">
        <v>7</v>
      </c>
      <c r="H356" s="6" t="s">
        <v>8</v>
      </c>
      <c r="I356" s="6" t="s">
        <v>8</v>
      </c>
      <c r="J356" s="6" t="s">
        <v>9</v>
      </c>
      <c r="K356" s="6" t="s">
        <v>9</v>
      </c>
      <c r="L356" s="6" t="s">
        <v>10</v>
      </c>
      <c r="M356" s="6" t="s">
        <v>10</v>
      </c>
      <c r="N356" s="6" t="s">
        <v>44</v>
      </c>
      <c r="O356" s="6" t="s">
        <v>11</v>
      </c>
      <c r="P356" s="6" t="s">
        <v>45</v>
      </c>
      <c r="Q356" s="6" t="s">
        <v>45</v>
      </c>
      <c r="R356" s="6" t="s">
        <v>46</v>
      </c>
      <c r="S356" s="6" t="s">
        <v>13</v>
      </c>
      <c r="T356" s="6" t="s">
        <v>14</v>
      </c>
      <c r="U356" s="6" t="s">
        <v>14</v>
      </c>
      <c r="V356" s="6" t="s">
        <v>15</v>
      </c>
      <c r="W356" s="6" t="s">
        <v>15</v>
      </c>
      <c r="X356" s="6" t="s">
        <v>16</v>
      </c>
      <c r="Y356" s="6" t="s">
        <v>16</v>
      </c>
      <c r="Z356" s="6" t="s">
        <v>17</v>
      </c>
      <c r="AA356" s="6" t="s">
        <v>17</v>
      </c>
      <c r="AB356" s="6" t="s">
        <v>402</v>
      </c>
      <c r="AC356" s="6" t="s">
        <v>400</v>
      </c>
      <c r="AD356" s="7" t="s">
        <v>400</v>
      </c>
    </row>
    <row r="357" spans="1:30" ht="12" customHeight="1">
      <c r="A357" s="25">
        <v>1001</v>
      </c>
      <c r="B357" s="26" t="s">
        <v>92</v>
      </c>
      <c r="C357" s="36">
        <v>347504</v>
      </c>
      <c r="D357" s="36">
        <v>358425</v>
      </c>
      <c r="E357" s="36">
        <v>355313</v>
      </c>
      <c r="F357" s="36">
        <v>369960</v>
      </c>
      <c r="G357" s="36">
        <v>370207</v>
      </c>
      <c r="H357" s="36">
        <v>390320</v>
      </c>
      <c r="I357" s="36">
        <v>363809</v>
      </c>
      <c r="J357" s="36">
        <v>402030</v>
      </c>
      <c r="K357" s="36">
        <v>401209</v>
      </c>
      <c r="L357" s="36">
        <v>425140</v>
      </c>
      <c r="M357" s="36">
        <v>408143</v>
      </c>
      <c r="N357" s="36">
        <v>433308</v>
      </c>
      <c r="O357" s="36">
        <v>457174</v>
      </c>
      <c r="P357" s="36">
        <v>449566</v>
      </c>
      <c r="Q357" s="36">
        <v>450648</v>
      </c>
      <c r="R357" s="36">
        <v>464928</v>
      </c>
      <c r="S357" s="36">
        <v>462886</v>
      </c>
      <c r="T357" s="36">
        <v>486474</v>
      </c>
      <c r="U357" s="36">
        <v>486753</v>
      </c>
      <c r="V357" s="36">
        <v>502515</v>
      </c>
      <c r="W357" s="36">
        <v>502783</v>
      </c>
      <c r="X357" s="36">
        <v>503243</v>
      </c>
      <c r="Y357" s="39">
        <v>487658</v>
      </c>
      <c r="Z357" s="39">
        <v>516338</v>
      </c>
      <c r="AA357" s="39">
        <v>510000</v>
      </c>
      <c r="AB357" s="39">
        <v>528980</v>
      </c>
      <c r="AC357" s="16">
        <f aca="true" t="shared" si="177" ref="AC357:AC397">SUM(AB357-Z357)</f>
        <v>12642</v>
      </c>
      <c r="AD357" s="31">
        <f aca="true" t="shared" si="178" ref="AD357:AD397">SUM(AC357/Z357)</f>
        <v>0.024483962055862632</v>
      </c>
    </row>
    <row r="358" spans="1:30" ht="12" customHeight="1">
      <c r="A358" s="25">
        <v>1002</v>
      </c>
      <c r="B358" s="26" t="s">
        <v>93</v>
      </c>
      <c r="C358" s="36">
        <v>3248</v>
      </c>
      <c r="D358" s="36">
        <v>6200</v>
      </c>
      <c r="E358" s="36">
        <v>8387</v>
      </c>
      <c r="F358" s="36">
        <v>6400</v>
      </c>
      <c r="G358" s="36">
        <v>3435</v>
      </c>
      <c r="H358" s="36">
        <v>1500</v>
      </c>
      <c r="I358" s="36">
        <v>2914</v>
      </c>
      <c r="J358" s="36">
        <v>1550</v>
      </c>
      <c r="K358" s="36">
        <v>872</v>
      </c>
      <c r="L358" s="36">
        <v>2750</v>
      </c>
      <c r="M358" s="36">
        <v>3617</v>
      </c>
      <c r="N358" s="36">
        <v>3034</v>
      </c>
      <c r="O358" s="36">
        <v>3511</v>
      </c>
      <c r="P358" s="36">
        <v>3500</v>
      </c>
      <c r="Q358" s="36">
        <v>1305</v>
      </c>
      <c r="R358" s="36">
        <v>3640</v>
      </c>
      <c r="S358" s="36">
        <v>3411</v>
      </c>
      <c r="T358" s="36">
        <v>3787</v>
      </c>
      <c r="U358" s="36">
        <v>2397</v>
      </c>
      <c r="V358" s="36">
        <v>3863</v>
      </c>
      <c r="W358" s="36">
        <v>1377</v>
      </c>
      <c r="X358" s="36">
        <v>3863</v>
      </c>
      <c r="Y358" s="39">
        <v>3713</v>
      </c>
      <c r="Z358" s="39">
        <v>4375</v>
      </c>
      <c r="AA358" s="39">
        <v>2000</v>
      </c>
      <c r="AB358" s="39">
        <v>4508</v>
      </c>
      <c r="AC358" s="16">
        <f t="shared" si="177"/>
        <v>133</v>
      </c>
      <c r="AD358" s="31">
        <f t="shared" si="178"/>
        <v>0.0304</v>
      </c>
    </row>
    <row r="359" spans="1:30" s="33" customFormat="1" ht="12" customHeight="1">
      <c r="A359" s="25">
        <v>1003</v>
      </c>
      <c r="B359" s="26" t="s">
        <v>192</v>
      </c>
      <c r="C359" s="36">
        <v>38574</v>
      </c>
      <c r="D359" s="36">
        <v>63257</v>
      </c>
      <c r="E359" s="36">
        <v>89042</v>
      </c>
      <c r="F359" s="36">
        <v>70000</v>
      </c>
      <c r="G359" s="36">
        <v>42771</v>
      </c>
      <c r="H359" s="36">
        <v>70000</v>
      </c>
      <c r="I359" s="36">
        <v>59162</v>
      </c>
      <c r="J359" s="36">
        <v>72100</v>
      </c>
      <c r="K359" s="36">
        <v>54982</v>
      </c>
      <c r="L359" s="36">
        <v>75000</v>
      </c>
      <c r="M359" s="36">
        <v>86943</v>
      </c>
      <c r="N359" s="36">
        <v>76900</v>
      </c>
      <c r="O359" s="36">
        <v>50159</v>
      </c>
      <c r="P359" s="36">
        <v>78825</v>
      </c>
      <c r="Q359" s="36">
        <v>71445</v>
      </c>
      <c r="R359" s="36">
        <v>81978</v>
      </c>
      <c r="S359" s="36">
        <v>99408</v>
      </c>
      <c r="T359" s="36">
        <v>85700</v>
      </c>
      <c r="U359" s="36">
        <v>88484</v>
      </c>
      <c r="V359" s="36">
        <v>89130</v>
      </c>
      <c r="W359" s="36">
        <v>62970</v>
      </c>
      <c r="X359" s="36">
        <v>89300</v>
      </c>
      <c r="Y359" s="39">
        <v>79770</v>
      </c>
      <c r="Z359" s="39">
        <v>91500</v>
      </c>
      <c r="AA359" s="39">
        <v>60000</v>
      </c>
      <c r="AB359" s="39">
        <v>93700</v>
      </c>
      <c r="AC359" s="16">
        <f t="shared" si="177"/>
        <v>2200</v>
      </c>
      <c r="AD359" s="31">
        <f t="shared" si="178"/>
        <v>0.024043715846994537</v>
      </c>
    </row>
    <row r="360" spans="1:30" ht="12" customHeight="1">
      <c r="A360" s="25">
        <v>1020</v>
      </c>
      <c r="B360" s="26" t="s">
        <v>95</v>
      </c>
      <c r="C360" s="36">
        <v>29735</v>
      </c>
      <c r="D360" s="36">
        <f>SUM(D357:D359)*0.0765</f>
        <v>32732.972999999998</v>
      </c>
      <c r="E360" s="36">
        <v>32691</v>
      </c>
      <c r="F360" s="36">
        <f>SUM(F357:F359)*0.0765</f>
        <v>34146.54</v>
      </c>
      <c r="G360" s="36">
        <v>32016</v>
      </c>
      <c r="H360" s="36">
        <v>35934</v>
      </c>
      <c r="I360" s="36">
        <v>32880</v>
      </c>
      <c r="J360" s="36">
        <v>36390</v>
      </c>
      <c r="K360" s="36">
        <v>34926</v>
      </c>
      <c r="L360" s="36">
        <v>38488</v>
      </c>
      <c r="M360" s="36">
        <v>38983</v>
      </c>
      <c r="N360" s="36">
        <f>SUM(N357:N359)*0.0765</f>
        <v>39263.013</v>
      </c>
      <c r="O360" s="36">
        <v>34703</v>
      </c>
      <c r="P360" s="36">
        <v>40904</v>
      </c>
      <c r="Q360" s="36">
        <v>41123</v>
      </c>
      <c r="R360" s="36">
        <f>SUM(R357:R359)*0.0765</f>
        <v>42116.769</v>
      </c>
      <c r="S360" s="36">
        <v>44071</v>
      </c>
      <c r="T360" s="36">
        <f>SUM(T357:T359)*0.0765</f>
        <v>44061.0165</v>
      </c>
      <c r="U360" s="36">
        <v>43760</v>
      </c>
      <c r="V360" s="36">
        <f>SUM(V357:V359)*0.0765</f>
        <v>45556.362</v>
      </c>
      <c r="W360" s="36">
        <v>44875</v>
      </c>
      <c r="X360" s="36">
        <f>SUM(X357:X359)*0.0765</f>
        <v>45625.059</v>
      </c>
      <c r="Y360" s="39">
        <v>45625</v>
      </c>
      <c r="Z360" s="39">
        <f>SUM(Z357:Z359)*0.0765</f>
        <v>46834.294499999996</v>
      </c>
      <c r="AA360" s="39">
        <f>SUM(AA357:AA359)*0.0765</f>
        <v>43758</v>
      </c>
      <c r="AB360" s="39">
        <f>SUM(AB357:AB359)*0.0765</f>
        <v>47979.882</v>
      </c>
      <c r="AC360" s="16">
        <f t="shared" si="177"/>
        <v>1145.5875000000015</v>
      </c>
      <c r="AD360" s="31">
        <f t="shared" si="178"/>
        <v>0.0244604410556457</v>
      </c>
    </row>
    <row r="361" spans="1:30" s="33" customFormat="1" ht="12" customHeight="1">
      <c r="A361" s="32"/>
      <c r="B361" s="26" t="s">
        <v>133</v>
      </c>
      <c r="C361" s="54">
        <f aca="true" t="shared" si="179" ref="C361:H361">SUM(C357:C360)</f>
        <v>419061</v>
      </c>
      <c r="D361" s="54">
        <f t="shared" si="179"/>
        <v>460614.973</v>
      </c>
      <c r="E361" s="54">
        <f t="shared" si="179"/>
        <v>485433</v>
      </c>
      <c r="F361" s="54">
        <f t="shared" si="179"/>
        <v>480506.54</v>
      </c>
      <c r="G361" s="54">
        <f>SUM(G357:G360)</f>
        <v>448429</v>
      </c>
      <c r="H361" s="54">
        <f t="shared" si="179"/>
        <v>497754</v>
      </c>
      <c r="I361" s="54">
        <f aca="true" t="shared" si="180" ref="I361:X361">SUM(I357:I360)</f>
        <v>458765</v>
      </c>
      <c r="J361" s="54">
        <f t="shared" si="180"/>
        <v>512070</v>
      </c>
      <c r="K361" s="54">
        <f t="shared" si="180"/>
        <v>491989</v>
      </c>
      <c r="L361" s="54">
        <f t="shared" si="180"/>
        <v>541378</v>
      </c>
      <c r="M361" s="54">
        <f t="shared" si="180"/>
        <v>537686</v>
      </c>
      <c r="N361" s="54">
        <f t="shared" si="180"/>
        <v>552505.013</v>
      </c>
      <c r="O361" s="54">
        <f t="shared" si="180"/>
        <v>545547</v>
      </c>
      <c r="P361" s="54">
        <f t="shared" si="180"/>
        <v>572795</v>
      </c>
      <c r="Q361" s="54">
        <f t="shared" si="180"/>
        <v>564521</v>
      </c>
      <c r="R361" s="54">
        <f t="shared" si="180"/>
        <v>592662.769</v>
      </c>
      <c r="S361" s="54">
        <f t="shared" si="180"/>
        <v>609776</v>
      </c>
      <c r="T361" s="54">
        <f t="shared" si="180"/>
        <v>620022.0165</v>
      </c>
      <c r="U361" s="54">
        <f t="shared" si="180"/>
        <v>621394</v>
      </c>
      <c r="V361" s="54">
        <f t="shared" si="180"/>
        <v>641064.362</v>
      </c>
      <c r="W361" s="54">
        <f t="shared" si="180"/>
        <v>612005</v>
      </c>
      <c r="X361" s="54">
        <f t="shared" si="180"/>
        <v>642031.059</v>
      </c>
      <c r="Y361" s="40">
        <f>SUM(Y357:Y360)</f>
        <v>616766</v>
      </c>
      <c r="Z361" s="40">
        <f>SUM(Z357:Z360)</f>
        <v>659047.2945</v>
      </c>
      <c r="AA361" s="40">
        <f>SUM(AA357:AA360)</f>
        <v>615758</v>
      </c>
      <c r="AB361" s="40">
        <f>SUM(AB357:AB360)</f>
        <v>675167.882</v>
      </c>
      <c r="AC361" s="21">
        <f t="shared" si="177"/>
        <v>16120.587500000023</v>
      </c>
      <c r="AD361" s="34">
        <f t="shared" si="178"/>
        <v>0.024460441055645703</v>
      </c>
    </row>
    <row r="362" spans="1:30" ht="12" customHeight="1">
      <c r="A362" s="25">
        <v>2000</v>
      </c>
      <c r="B362" s="26" t="s">
        <v>207</v>
      </c>
      <c r="C362" s="38">
        <v>380</v>
      </c>
      <c r="D362" s="38">
        <v>400</v>
      </c>
      <c r="E362" s="38">
        <v>400</v>
      </c>
      <c r="F362" s="38">
        <v>400</v>
      </c>
      <c r="G362" s="38">
        <v>212</v>
      </c>
      <c r="H362" s="38">
        <v>425</v>
      </c>
      <c r="I362" s="55">
        <v>379</v>
      </c>
      <c r="J362" s="55">
        <v>425</v>
      </c>
      <c r="K362" s="55">
        <v>513</v>
      </c>
      <c r="L362" s="55">
        <v>550</v>
      </c>
      <c r="M362" s="55">
        <v>550</v>
      </c>
      <c r="N362" s="55">
        <v>550</v>
      </c>
      <c r="O362" s="55">
        <v>531</v>
      </c>
      <c r="P362" s="55">
        <v>550</v>
      </c>
      <c r="Q362" s="55">
        <v>550</v>
      </c>
      <c r="R362" s="55">
        <v>1550</v>
      </c>
      <c r="S362" s="55">
        <v>1530</v>
      </c>
      <c r="T362" s="55">
        <v>1550</v>
      </c>
      <c r="U362" s="55">
        <v>1708</v>
      </c>
      <c r="V362" s="55">
        <v>1550</v>
      </c>
      <c r="W362" s="55">
        <v>1549</v>
      </c>
      <c r="X362" s="55">
        <v>1620</v>
      </c>
      <c r="Y362" s="39">
        <v>1565</v>
      </c>
      <c r="Z362" s="39">
        <v>1620</v>
      </c>
      <c r="AA362" s="39">
        <v>1620</v>
      </c>
      <c r="AB362" s="39">
        <v>1725</v>
      </c>
      <c r="AC362" s="16">
        <f t="shared" si="177"/>
        <v>105</v>
      </c>
      <c r="AD362" s="31">
        <f t="shared" si="178"/>
        <v>0.06481481481481481</v>
      </c>
    </row>
    <row r="363" spans="1:30" ht="12" customHeight="1">
      <c r="A363" s="25">
        <v>2002</v>
      </c>
      <c r="B363" s="26" t="s">
        <v>98</v>
      </c>
      <c r="C363" s="38">
        <v>6097</v>
      </c>
      <c r="D363" s="38">
        <v>6500</v>
      </c>
      <c r="E363" s="38">
        <v>11734</v>
      </c>
      <c r="F363" s="38">
        <v>6500</v>
      </c>
      <c r="G363" s="38">
        <v>10371</v>
      </c>
      <c r="H363" s="38">
        <v>12000</v>
      </c>
      <c r="I363" s="55">
        <v>9910</v>
      </c>
      <c r="J363" s="55">
        <v>12000</v>
      </c>
      <c r="K363" s="55">
        <v>12216</v>
      </c>
      <c r="L363" s="55">
        <v>12000</v>
      </c>
      <c r="M363" s="55">
        <v>11969</v>
      </c>
      <c r="N363" s="55">
        <v>13800</v>
      </c>
      <c r="O363" s="55">
        <v>12710</v>
      </c>
      <c r="P363" s="55">
        <v>15000</v>
      </c>
      <c r="Q363" s="55">
        <v>12389</v>
      </c>
      <c r="R363" s="55">
        <v>15000</v>
      </c>
      <c r="S363" s="55">
        <v>13032</v>
      </c>
      <c r="T363" s="55">
        <v>13000</v>
      </c>
      <c r="U363" s="55">
        <v>14258</v>
      </c>
      <c r="V363" s="55">
        <v>13000</v>
      </c>
      <c r="W363" s="55">
        <v>12009</v>
      </c>
      <c r="X363" s="55">
        <v>13000</v>
      </c>
      <c r="Y363" s="39">
        <v>12188</v>
      </c>
      <c r="Z363" s="39">
        <v>13000</v>
      </c>
      <c r="AA363" s="39">
        <v>13000</v>
      </c>
      <c r="AB363" s="39">
        <v>13000</v>
      </c>
      <c r="AC363" s="16">
        <f t="shared" si="177"/>
        <v>0</v>
      </c>
      <c r="AD363" s="31">
        <f t="shared" si="178"/>
        <v>0</v>
      </c>
    </row>
    <row r="364" spans="1:30" ht="12" customHeight="1">
      <c r="A364" s="25">
        <v>2003</v>
      </c>
      <c r="B364" s="26" t="s">
        <v>214</v>
      </c>
      <c r="C364" s="38">
        <v>1066</v>
      </c>
      <c r="D364" s="38">
        <v>1325</v>
      </c>
      <c r="E364" s="38">
        <v>0</v>
      </c>
      <c r="F364" s="38">
        <v>2500</v>
      </c>
      <c r="G364" s="38">
        <v>0</v>
      </c>
      <c r="H364" s="38">
        <v>2500</v>
      </c>
      <c r="I364" s="55">
        <v>2556</v>
      </c>
      <c r="J364" s="55">
        <v>3500</v>
      </c>
      <c r="K364" s="55">
        <v>2939</v>
      </c>
      <c r="L364" s="55">
        <v>4500</v>
      </c>
      <c r="M364" s="55">
        <v>4214</v>
      </c>
      <c r="N364" s="55">
        <v>3500</v>
      </c>
      <c r="O364" s="55">
        <v>5482</v>
      </c>
      <c r="P364" s="55">
        <v>4500</v>
      </c>
      <c r="Q364" s="55">
        <v>3824</v>
      </c>
      <c r="R364" s="55">
        <v>4500</v>
      </c>
      <c r="S364" s="55">
        <v>1036</v>
      </c>
      <c r="T364" s="55">
        <v>4500</v>
      </c>
      <c r="U364" s="55">
        <v>3813</v>
      </c>
      <c r="V364" s="55">
        <v>4500</v>
      </c>
      <c r="W364" s="55">
        <v>3834</v>
      </c>
      <c r="X364" s="55">
        <v>4500</v>
      </c>
      <c r="Y364" s="39">
        <v>3857</v>
      </c>
      <c r="Z364" s="39">
        <v>4500</v>
      </c>
      <c r="AA364" s="39">
        <v>4400</v>
      </c>
      <c r="AB364" s="39">
        <v>4800</v>
      </c>
      <c r="AC364" s="16">
        <f t="shared" si="177"/>
        <v>300</v>
      </c>
      <c r="AD364" s="31">
        <f t="shared" si="178"/>
        <v>0.06666666666666667</v>
      </c>
    </row>
    <row r="365" spans="1:30" ht="12" customHeight="1">
      <c r="A365" s="25">
        <v>2004</v>
      </c>
      <c r="B365" s="26" t="s">
        <v>100</v>
      </c>
      <c r="C365" s="38">
        <v>3817</v>
      </c>
      <c r="D365" s="38">
        <v>3000</v>
      </c>
      <c r="E365" s="38">
        <v>3449</v>
      </c>
      <c r="F365" s="38">
        <v>3500</v>
      </c>
      <c r="G365" s="38">
        <v>1951</v>
      </c>
      <c r="H365" s="38">
        <v>1300</v>
      </c>
      <c r="I365" s="55">
        <v>1258</v>
      </c>
      <c r="J365" s="55">
        <v>1300</v>
      </c>
      <c r="K365" s="55">
        <v>1253</v>
      </c>
      <c r="L365" s="55">
        <v>1300</v>
      </c>
      <c r="M365" s="55">
        <v>2423</v>
      </c>
      <c r="N365" s="55">
        <v>1300</v>
      </c>
      <c r="O365" s="55">
        <v>2684</v>
      </c>
      <c r="P365" s="55">
        <v>1300</v>
      </c>
      <c r="Q365" s="55">
        <v>250</v>
      </c>
      <c r="R365" s="55">
        <v>1500</v>
      </c>
      <c r="S365" s="55">
        <v>951</v>
      </c>
      <c r="T365" s="55">
        <v>1000</v>
      </c>
      <c r="U365" s="55">
        <v>916</v>
      </c>
      <c r="V365" s="55">
        <v>1000</v>
      </c>
      <c r="W365" s="55">
        <v>775</v>
      </c>
      <c r="X365" s="55">
        <v>1000</v>
      </c>
      <c r="Y365" s="39">
        <v>612</v>
      </c>
      <c r="Z365" s="39">
        <v>1000</v>
      </c>
      <c r="AA365" s="39">
        <v>850</v>
      </c>
      <c r="AB365" s="39">
        <v>800</v>
      </c>
      <c r="AC365" s="16">
        <f t="shared" si="177"/>
        <v>-200</v>
      </c>
      <c r="AD365" s="31">
        <f t="shared" si="178"/>
        <v>-0.2</v>
      </c>
    </row>
    <row r="366" spans="1:30" ht="12" customHeight="1">
      <c r="A366" s="25">
        <v>2007</v>
      </c>
      <c r="B366" s="26" t="s">
        <v>151</v>
      </c>
      <c r="C366" s="38">
        <v>215</v>
      </c>
      <c r="D366" s="38">
        <v>225</v>
      </c>
      <c r="E366" s="38">
        <v>255</v>
      </c>
      <c r="F366" s="38">
        <v>225</v>
      </c>
      <c r="G366" s="38">
        <v>260</v>
      </c>
      <c r="H366" s="38">
        <v>225</v>
      </c>
      <c r="I366" s="55">
        <v>325</v>
      </c>
      <c r="J366" s="55">
        <v>275</v>
      </c>
      <c r="K366" s="55">
        <v>271</v>
      </c>
      <c r="L366" s="55">
        <v>275</v>
      </c>
      <c r="M366" s="55">
        <v>302</v>
      </c>
      <c r="N366" s="55">
        <v>280</v>
      </c>
      <c r="O366" s="55">
        <v>283</v>
      </c>
      <c r="P366" s="55">
        <v>280</v>
      </c>
      <c r="Q366" s="55">
        <v>289</v>
      </c>
      <c r="R366" s="55">
        <v>285</v>
      </c>
      <c r="S366" s="55">
        <v>295</v>
      </c>
      <c r="T366" s="55">
        <v>290</v>
      </c>
      <c r="U366" s="55">
        <v>301</v>
      </c>
      <c r="V366" s="55">
        <v>305</v>
      </c>
      <c r="W366" s="55">
        <v>307</v>
      </c>
      <c r="X366" s="55">
        <v>307</v>
      </c>
      <c r="Y366" s="27">
        <v>313</v>
      </c>
      <c r="Z366" s="27">
        <v>307</v>
      </c>
      <c r="AA366" s="27">
        <v>313</v>
      </c>
      <c r="AB366" s="27">
        <v>320</v>
      </c>
      <c r="AC366" s="16">
        <f t="shared" si="177"/>
        <v>13</v>
      </c>
      <c r="AD366" s="31">
        <f t="shared" si="178"/>
        <v>0.04234527687296417</v>
      </c>
    </row>
    <row r="367" spans="1:30" ht="12" customHeight="1">
      <c r="A367" s="25">
        <v>2008</v>
      </c>
      <c r="B367" s="26" t="s">
        <v>410</v>
      </c>
      <c r="C367" s="38">
        <v>2081</v>
      </c>
      <c r="D367" s="38">
        <v>2000</v>
      </c>
      <c r="E367" s="38">
        <v>2051</v>
      </c>
      <c r="F367" s="38">
        <v>2500</v>
      </c>
      <c r="G367" s="38">
        <v>1032</v>
      </c>
      <c r="H367" s="38">
        <v>2500</v>
      </c>
      <c r="I367" s="55">
        <v>3333</v>
      </c>
      <c r="J367" s="55">
        <v>5300</v>
      </c>
      <c r="K367" s="55">
        <v>3960</v>
      </c>
      <c r="L367" s="55">
        <v>5300</v>
      </c>
      <c r="M367" s="55">
        <v>4863</v>
      </c>
      <c r="N367" s="55">
        <v>6300</v>
      </c>
      <c r="O367" s="55">
        <v>4775</v>
      </c>
      <c r="P367" s="55">
        <v>6300</v>
      </c>
      <c r="Q367" s="55">
        <v>6087</v>
      </c>
      <c r="R367" s="55">
        <v>6300</v>
      </c>
      <c r="S367" s="55">
        <v>5875</v>
      </c>
      <c r="T367" s="55">
        <v>9100</v>
      </c>
      <c r="U367" s="55">
        <v>9633</v>
      </c>
      <c r="V367" s="55">
        <v>12000</v>
      </c>
      <c r="W367" s="55">
        <v>11569</v>
      </c>
      <c r="X367" s="55">
        <v>12500</v>
      </c>
      <c r="Y367" s="39">
        <v>11815</v>
      </c>
      <c r="Z367" s="39">
        <v>13500</v>
      </c>
      <c r="AA367" s="151">
        <v>9500</v>
      </c>
      <c r="AB367" s="151">
        <v>13500</v>
      </c>
      <c r="AC367" s="16">
        <f t="shared" si="177"/>
        <v>0</v>
      </c>
      <c r="AD367" s="31">
        <f t="shared" si="178"/>
        <v>0</v>
      </c>
    </row>
    <row r="368" spans="1:30" ht="12" customHeight="1">
      <c r="A368" s="25">
        <v>2009</v>
      </c>
      <c r="B368" s="26" t="s">
        <v>152</v>
      </c>
      <c r="C368" s="38">
        <v>124</v>
      </c>
      <c r="D368" s="38">
        <v>150</v>
      </c>
      <c r="E368" s="38">
        <v>143</v>
      </c>
      <c r="F368" s="38">
        <v>150</v>
      </c>
      <c r="G368" s="38">
        <v>95</v>
      </c>
      <c r="H368" s="38">
        <v>150</v>
      </c>
      <c r="I368" s="55">
        <v>62</v>
      </c>
      <c r="J368" s="55">
        <v>150</v>
      </c>
      <c r="K368" s="55">
        <v>115</v>
      </c>
      <c r="L368" s="55">
        <v>150</v>
      </c>
      <c r="M368" s="55">
        <v>88</v>
      </c>
      <c r="N368" s="55">
        <v>150</v>
      </c>
      <c r="O368" s="55">
        <v>0</v>
      </c>
      <c r="P368" s="55">
        <v>150</v>
      </c>
      <c r="Q368" s="55">
        <v>40</v>
      </c>
      <c r="R368" s="55">
        <v>150</v>
      </c>
      <c r="S368" s="55">
        <v>160</v>
      </c>
      <c r="T368" s="55">
        <v>150</v>
      </c>
      <c r="U368" s="55">
        <v>147</v>
      </c>
      <c r="V368" s="55">
        <v>150</v>
      </c>
      <c r="W368" s="55">
        <v>188</v>
      </c>
      <c r="X368" s="55">
        <v>150</v>
      </c>
      <c r="Y368" s="27">
        <v>60</v>
      </c>
      <c r="Z368" s="27">
        <v>200</v>
      </c>
      <c r="AA368" s="27">
        <v>200</v>
      </c>
      <c r="AB368" s="27">
        <v>275</v>
      </c>
      <c r="AC368" s="16">
        <f t="shared" si="177"/>
        <v>75</v>
      </c>
      <c r="AD368" s="31">
        <f t="shared" si="178"/>
        <v>0.375</v>
      </c>
    </row>
    <row r="369" spans="1:30" ht="12" customHeight="1">
      <c r="A369" s="25">
        <v>2021</v>
      </c>
      <c r="B369" s="26" t="s">
        <v>110</v>
      </c>
      <c r="C369" s="38">
        <v>10627</v>
      </c>
      <c r="D369" s="38">
        <v>2000</v>
      </c>
      <c r="E369" s="38">
        <v>2029</v>
      </c>
      <c r="F369" s="38">
        <v>2000</v>
      </c>
      <c r="G369" s="38">
        <v>1837</v>
      </c>
      <c r="H369" s="38">
        <v>2000</v>
      </c>
      <c r="I369" s="55">
        <v>1040</v>
      </c>
      <c r="J369" s="55">
        <v>2000</v>
      </c>
      <c r="K369" s="55">
        <v>1883</v>
      </c>
      <c r="L369" s="55">
        <v>2000</v>
      </c>
      <c r="M369" s="55">
        <v>1448</v>
      </c>
      <c r="N369" s="55">
        <v>2000</v>
      </c>
      <c r="O369" s="55">
        <v>1904</v>
      </c>
      <c r="P369" s="55">
        <v>2000</v>
      </c>
      <c r="Q369" s="55">
        <v>1177</v>
      </c>
      <c r="R369" s="55">
        <v>2000</v>
      </c>
      <c r="S369" s="55">
        <v>1871</v>
      </c>
      <c r="T369" s="55">
        <v>2000</v>
      </c>
      <c r="U369" s="55">
        <v>1718</v>
      </c>
      <c r="V369" s="55">
        <v>1500</v>
      </c>
      <c r="W369" s="55">
        <v>1183</v>
      </c>
      <c r="X369" s="55">
        <v>1500</v>
      </c>
      <c r="Y369" s="39">
        <v>1160</v>
      </c>
      <c r="Z369" s="39">
        <v>1400</v>
      </c>
      <c r="AA369" s="39">
        <v>1200</v>
      </c>
      <c r="AB369" s="39">
        <v>1400</v>
      </c>
      <c r="AC369" s="16">
        <f t="shared" si="177"/>
        <v>0</v>
      </c>
      <c r="AD369" s="31">
        <f t="shared" si="178"/>
        <v>0</v>
      </c>
    </row>
    <row r="370" spans="1:30" ht="12" customHeight="1">
      <c r="A370" s="25">
        <v>2022</v>
      </c>
      <c r="B370" s="26" t="s">
        <v>215</v>
      </c>
      <c r="C370" s="38">
        <v>3360</v>
      </c>
      <c r="D370" s="38">
        <v>3360</v>
      </c>
      <c r="E370" s="38">
        <v>3675</v>
      </c>
      <c r="F370" s="38">
        <v>3360</v>
      </c>
      <c r="G370" s="38">
        <v>4006</v>
      </c>
      <c r="H370" s="38">
        <v>3360</v>
      </c>
      <c r="I370" s="55">
        <v>4300</v>
      </c>
      <c r="J370" s="55">
        <v>4100</v>
      </c>
      <c r="K370" s="55">
        <v>4403</v>
      </c>
      <c r="L370" s="55">
        <v>4400</v>
      </c>
      <c r="M370" s="55">
        <v>4406</v>
      </c>
      <c r="N370" s="55">
        <v>4500</v>
      </c>
      <c r="O370" s="55">
        <v>5070</v>
      </c>
      <c r="P370" s="55">
        <v>4100</v>
      </c>
      <c r="Q370" s="55">
        <v>4781</v>
      </c>
      <c r="R370" s="55">
        <v>4300</v>
      </c>
      <c r="S370" s="55">
        <v>4376</v>
      </c>
      <c r="T370" s="55">
        <v>4340</v>
      </c>
      <c r="U370" s="55">
        <v>3803</v>
      </c>
      <c r="V370" s="55">
        <v>4340</v>
      </c>
      <c r="W370" s="55">
        <v>4500</v>
      </c>
      <c r="X370" s="55">
        <v>4340</v>
      </c>
      <c r="Y370" s="39">
        <v>4711</v>
      </c>
      <c r="Z370" s="39">
        <v>4760</v>
      </c>
      <c r="AA370" s="151">
        <v>5000</v>
      </c>
      <c r="AB370" s="151">
        <v>4500</v>
      </c>
      <c r="AC370" s="16">
        <f t="shared" si="177"/>
        <v>-260</v>
      </c>
      <c r="AD370" s="31">
        <f t="shared" si="178"/>
        <v>-0.0546218487394958</v>
      </c>
    </row>
    <row r="371" spans="1:30" ht="12" customHeight="1">
      <c r="A371" s="25">
        <v>2025</v>
      </c>
      <c r="B371" s="26" t="s">
        <v>216</v>
      </c>
      <c r="C371" s="38">
        <v>1973</v>
      </c>
      <c r="D371" s="38">
        <v>2000</v>
      </c>
      <c r="E371" s="38">
        <v>1967</v>
      </c>
      <c r="F371" s="38">
        <v>2250</v>
      </c>
      <c r="G371" s="38">
        <v>2060</v>
      </c>
      <c r="H371" s="38">
        <v>2250</v>
      </c>
      <c r="I371" s="55">
        <v>3509</v>
      </c>
      <c r="J371" s="55">
        <v>3850</v>
      </c>
      <c r="K371" s="55">
        <v>3475</v>
      </c>
      <c r="L371" s="55">
        <v>3850</v>
      </c>
      <c r="M371" s="55">
        <v>3816</v>
      </c>
      <c r="N371" s="55">
        <v>5000</v>
      </c>
      <c r="O371" s="55">
        <v>5027</v>
      </c>
      <c r="P371" s="55">
        <v>5000</v>
      </c>
      <c r="Q371" s="55">
        <v>4872</v>
      </c>
      <c r="R371" s="55">
        <v>5000</v>
      </c>
      <c r="S371" s="55">
        <v>4848</v>
      </c>
      <c r="T371" s="55">
        <v>8500</v>
      </c>
      <c r="U371" s="55">
        <v>7536</v>
      </c>
      <c r="V371" s="55">
        <v>9000</v>
      </c>
      <c r="W371" s="55">
        <v>8550</v>
      </c>
      <c r="X371" s="55">
        <v>9500</v>
      </c>
      <c r="Y371" s="39">
        <v>8118</v>
      </c>
      <c r="Z371" s="39">
        <v>9500</v>
      </c>
      <c r="AA371" s="39">
        <v>9700</v>
      </c>
      <c r="AB371" s="39">
        <v>9500</v>
      </c>
      <c r="AC371" s="16">
        <f t="shared" si="177"/>
        <v>0</v>
      </c>
      <c r="AD371" s="31">
        <f t="shared" si="178"/>
        <v>0</v>
      </c>
    </row>
    <row r="372" spans="1:30" ht="12" customHeight="1">
      <c r="A372" s="25">
        <v>2032</v>
      </c>
      <c r="B372" s="26" t="s">
        <v>112</v>
      </c>
      <c r="C372" s="38">
        <v>42401</v>
      </c>
      <c r="D372" s="38">
        <v>46125</v>
      </c>
      <c r="E372" s="38">
        <v>50545</v>
      </c>
      <c r="F372" s="38">
        <v>45000</v>
      </c>
      <c r="G372" s="38">
        <v>42300</v>
      </c>
      <c r="H372" s="38">
        <v>46500</v>
      </c>
      <c r="I372" s="55">
        <v>46311</v>
      </c>
      <c r="J372" s="55">
        <v>47660</v>
      </c>
      <c r="K372" s="55">
        <v>49132</v>
      </c>
      <c r="L372" s="55">
        <v>48610</v>
      </c>
      <c r="M372" s="55">
        <v>48692</v>
      </c>
      <c r="N372" s="55">
        <v>49850</v>
      </c>
      <c r="O372" s="55">
        <v>56208</v>
      </c>
      <c r="P372" s="55">
        <v>51050</v>
      </c>
      <c r="Q372" s="55">
        <v>63148</v>
      </c>
      <c r="R372" s="55">
        <v>52500</v>
      </c>
      <c r="S372" s="55">
        <v>46958</v>
      </c>
      <c r="T372" s="55">
        <v>60000</v>
      </c>
      <c r="U372" s="55">
        <v>65624</v>
      </c>
      <c r="V372" s="55">
        <v>61000</v>
      </c>
      <c r="W372" s="55">
        <v>57202</v>
      </c>
      <c r="X372" s="55">
        <v>65000</v>
      </c>
      <c r="Y372" s="39">
        <v>61379</v>
      </c>
      <c r="Z372" s="39">
        <v>67000</v>
      </c>
      <c r="AA372" s="39">
        <v>70000</v>
      </c>
      <c r="AB372" s="39">
        <v>69200</v>
      </c>
      <c r="AC372" s="16">
        <f t="shared" si="177"/>
        <v>2200</v>
      </c>
      <c r="AD372" s="31">
        <f t="shared" si="178"/>
        <v>0.03283582089552239</v>
      </c>
    </row>
    <row r="373" spans="1:30" ht="12" customHeight="1">
      <c r="A373" s="25">
        <v>2033</v>
      </c>
      <c r="B373" s="26" t="s">
        <v>411</v>
      </c>
      <c r="C373" s="38">
        <v>1087</v>
      </c>
      <c r="D373" s="38">
        <v>1100</v>
      </c>
      <c r="E373" s="38">
        <v>1528</v>
      </c>
      <c r="F373" s="38">
        <v>1100</v>
      </c>
      <c r="G373" s="38">
        <v>305</v>
      </c>
      <c r="H373" s="38">
        <v>1100</v>
      </c>
      <c r="I373" s="55">
        <v>848</v>
      </c>
      <c r="J373" s="55">
        <v>1100</v>
      </c>
      <c r="K373" s="55">
        <v>595</v>
      </c>
      <c r="L373" s="55">
        <v>1100</v>
      </c>
      <c r="M373" s="55">
        <v>1636</v>
      </c>
      <c r="N373" s="55">
        <v>1200</v>
      </c>
      <c r="O373" s="55">
        <v>1593</v>
      </c>
      <c r="P373" s="55">
        <v>1400</v>
      </c>
      <c r="Q373" s="55">
        <v>583</v>
      </c>
      <c r="R373" s="55">
        <v>1500</v>
      </c>
      <c r="S373" s="55">
        <v>443</v>
      </c>
      <c r="T373" s="55">
        <v>1500</v>
      </c>
      <c r="U373" s="55">
        <v>1793</v>
      </c>
      <c r="V373" s="55">
        <v>1500</v>
      </c>
      <c r="W373" s="55">
        <v>1618</v>
      </c>
      <c r="X373" s="55">
        <v>1400</v>
      </c>
      <c r="Y373" s="39">
        <v>543</v>
      </c>
      <c r="Z373" s="39">
        <v>1400</v>
      </c>
      <c r="AA373" s="39">
        <v>1000</v>
      </c>
      <c r="AB373" s="39">
        <v>1400</v>
      </c>
      <c r="AC373" s="16">
        <f t="shared" si="177"/>
        <v>0</v>
      </c>
      <c r="AD373" s="31">
        <f t="shared" si="178"/>
        <v>0</v>
      </c>
    </row>
    <row r="374" spans="1:30" ht="12" customHeight="1">
      <c r="A374" s="25">
        <v>2036</v>
      </c>
      <c r="B374" s="26" t="s">
        <v>412</v>
      </c>
      <c r="C374" s="38">
        <v>1232</v>
      </c>
      <c r="D374" s="38">
        <v>2500</v>
      </c>
      <c r="E374" s="38">
        <v>360</v>
      </c>
      <c r="F374" s="38">
        <v>2500</v>
      </c>
      <c r="G374" s="38">
        <v>1154</v>
      </c>
      <c r="H374" s="38">
        <v>2500</v>
      </c>
      <c r="I374" s="55">
        <v>1516</v>
      </c>
      <c r="J374" s="55">
        <v>2500</v>
      </c>
      <c r="K374" s="55">
        <v>1011</v>
      </c>
      <c r="L374" s="55">
        <v>2500</v>
      </c>
      <c r="M374" s="55">
        <v>2484</v>
      </c>
      <c r="N374" s="55">
        <v>2500</v>
      </c>
      <c r="O374" s="55">
        <v>782</v>
      </c>
      <c r="P374" s="55">
        <v>2500</v>
      </c>
      <c r="Q374" s="55">
        <v>1328</v>
      </c>
      <c r="R374" s="55">
        <v>2500</v>
      </c>
      <c r="S374" s="55">
        <v>288</v>
      </c>
      <c r="T374" s="55">
        <v>2000</v>
      </c>
      <c r="U374" s="55">
        <v>418</v>
      </c>
      <c r="V374" s="55">
        <v>1000</v>
      </c>
      <c r="W374" s="55">
        <v>1225</v>
      </c>
      <c r="X374" s="55">
        <v>1200</v>
      </c>
      <c r="Y374" s="39">
        <v>946</v>
      </c>
      <c r="Z374" s="39">
        <v>1200</v>
      </c>
      <c r="AA374" s="39">
        <v>1000</v>
      </c>
      <c r="AB374" s="39">
        <v>2500</v>
      </c>
      <c r="AC374" s="16">
        <f t="shared" si="177"/>
        <v>1300</v>
      </c>
      <c r="AD374" s="31">
        <f t="shared" si="178"/>
        <v>1.0833333333333333</v>
      </c>
    </row>
    <row r="375" spans="1:30" ht="12" customHeight="1">
      <c r="A375" s="25">
        <v>2038</v>
      </c>
      <c r="B375" s="26" t="s">
        <v>413</v>
      </c>
      <c r="C375" s="38">
        <v>10000</v>
      </c>
      <c r="D375" s="38">
        <v>10000</v>
      </c>
      <c r="E375" s="38">
        <v>12650</v>
      </c>
      <c r="F375" s="38">
        <v>13000</v>
      </c>
      <c r="G375" s="38">
        <v>12711</v>
      </c>
      <c r="H375" s="38">
        <v>13000</v>
      </c>
      <c r="I375" s="55">
        <v>14527</v>
      </c>
      <c r="J375" s="55">
        <v>15000</v>
      </c>
      <c r="K375" s="55">
        <v>15000</v>
      </c>
      <c r="L375" s="55">
        <v>15500</v>
      </c>
      <c r="M375" s="55">
        <v>15437</v>
      </c>
      <c r="N375" s="55">
        <v>19000</v>
      </c>
      <c r="O375" s="55">
        <v>17364</v>
      </c>
      <c r="P375" s="55">
        <v>20000</v>
      </c>
      <c r="Q375" s="55">
        <v>19194</v>
      </c>
      <c r="R375" s="55">
        <v>22000</v>
      </c>
      <c r="S375" s="55">
        <v>17320</v>
      </c>
      <c r="T375" s="55">
        <v>22000</v>
      </c>
      <c r="U375" s="55">
        <v>17952</v>
      </c>
      <c r="V375" s="55">
        <v>22000</v>
      </c>
      <c r="W375" s="55">
        <v>26166</v>
      </c>
      <c r="X375" s="55">
        <v>25000</v>
      </c>
      <c r="Y375" s="39">
        <v>12760</v>
      </c>
      <c r="Z375" s="39">
        <v>25000</v>
      </c>
      <c r="AA375" s="39">
        <v>10845</v>
      </c>
      <c r="AB375" s="39">
        <v>10500</v>
      </c>
      <c r="AC375" s="16">
        <f t="shared" si="177"/>
        <v>-14500</v>
      </c>
      <c r="AD375" s="31">
        <f t="shared" si="178"/>
        <v>-0.58</v>
      </c>
    </row>
    <row r="376" spans="1:30" ht="12" customHeight="1">
      <c r="A376" s="25">
        <v>2039</v>
      </c>
      <c r="B376" s="26" t="s">
        <v>217</v>
      </c>
      <c r="C376" s="38">
        <v>12461</v>
      </c>
      <c r="D376" s="38">
        <v>13500</v>
      </c>
      <c r="E376" s="38">
        <v>14036</v>
      </c>
      <c r="F376" s="38">
        <v>13500</v>
      </c>
      <c r="G376" s="38">
        <v>13164</v>
      </c>
      <c r="H376" s="38">
        <v>13500</v>
      </c>
      <c r="I376" s="55">
        <v>12582</v>
      </c>
      <c r="J376" s="55">
        <v>13500</v>
      </c>
      <c r="K376" s="55">
        <v>14364</v>
      </c>
      <c r="L376" s="55">
        <v>14500</v>
      </c>
      <c r="M376" s="55">
        <v>15265</v>
      </c>
      <c r="N376" s="55">
        <v>14500</v>
      </c>
      <c r="O376" s="55">
        <v>16268</v>
      </c>
      <c r="P376" s="55">
        <v>18125</v>
      </c>
      <c r="Q376" s="55">
        <v>4168</v>
      </c>
      <c r="R376" s="55">
        <v>18125</v>
      </c>
      <c r="S376" s="55">
        <v>17153</v>
      </c>
      <c r="T376" s="55">
        <v>18125</v>
      </c>
      <c r="U376" s="55">
        <v>18293</v>
      </c>
      <c r="V376" s="55">
        <v>18125</v>
      </c>
      <c r="W376" s="55">
        <v>17952</v>
      </c>
      <c r="X376" s="55">
        <v>18125</v>
      </c>
      <c r="Y376" s="39">
        <v>500</v>
      </c>
      <c r="Z376" s="39">
        <v>18625</v>
      </c>
      <c r="AA376" s="39">
        <v>19700</v>
      </c>
      <c r="AB376" s="39">
        <v>21000</v>
      </c>
      <c r="AC376" s="16">
        <f t="shared" si="177"/>
        <v>2375</v>
      </c>
      <c r="AD376" s="31">
        <f t="shared" si="178"/>
        <v>0.12751677852348994</v>
      </c>
    </row>
    <row r="377" spans="1:30" ht="12" customHeight="1">
      <c r="A377" s="25">
        <v>2050</v>
      </c>
      <c r="B377" s="26" t="s">
        <v>414</v>
      </c>
      <c r="C377" s="38">
        <v>24</v>
      </c>
      <c r="D377" s="38">
        <v>150</v>
      </c>
      <c r="E377" s="38">
        <v>475</v>
      </c>
      <c r="F377" s="38">
        <v>150</v>
      </c>
      <c r="G377" s="38">
        <v>255</v>
      </c>
      <c r="H377" s="38">
        <v>300</v>
      </c>
      <c r="I377" s="55">
        <v>436</v>
      </c>
      <c r="J377" s="55">
        <v>300</v>
      </c>
      <c r="K377" s="55">
        <v>286</v>
      </c>
      <c r="L377" s="55">
        <v>425</v>
      </c>
      <c r="M377" s="55">
        <v>527</v>
      </c>
      <c r="N377" s="55">
        <v>425</v>
      </c>
      <c r="O377" s="55">
        <v>0</v>
      </c>
      <c r="P377" s="55">
        <v>425</v>
      </c>
      <c r="Q377" s="55">
        <v>292</v>
      </c>
      <c r="R377" s="55">
        <v>425</v>
      </c>
      <c r="S377" s="55">
        <v>390</v>
      </c>
      <c r="T377" s="55">
        <v>350</v>
      </c>
      <c r="U377" s="55">
        <v>296</v>
      </c>
      <c r="V377" s="55">
        <v>300</v>
      </c>
      <c r="W377" s="55">
        <v>229</v>
      </c>
      <c r="X377" s="55">
        <v>300</v>
      </c>
      <c r="Y377" s="27">
        <v>68</v>
      </c>
      <c r="Z377" s="27">
        <v>300</v>
      </c>
      <c r="AA377" s="27">
        <v>300</v>
      </c>
      <c r="AB377" s="27">
        <v>300</v>
      </c>
      <c r="AC377" s="16">
        <f t="shared" si="177"/>
        <v>0</v>
      </c>
      <c r="AD377" s="31">
        <f t="shared" si="178"/>
        <v>0</v>
      </c>
    </row>
    <row r="378" spans="1:30" ht="12" customHeight="1">
      <c r="A378" s="25">
        <v>2060</v>
      </c>
      <c r="B378" s="26" t="s">
        <v>415</v>
      </c>
      <c r="C378" s="38">
        <v>1000</v>
      </c>
      <c r="D378" s="38">
        <v>1000</v>
      </c>
      <c r="E378" s="38">
        <v>96</v>
      </c>
      <c r="F378" s="38">
        <v>1000</v>
      </c>
      <c r="G378" s="38">
        <v>0</v>
      </c>
      <c r="H378" s="38">
        <v>1000</v>
      </c>
      <c r="I378" s="55">
        <v>0</v>
      </c>
      <c r="J378" s="55">
        <v>1000</v>
      </c>
      <c r="K378" s="55">
        <v>484</v>
      </c>
      <c r="L378" s="55">
        <v>1000</v>
      </c>
      <c r="M378" s="55">
        <v>0</v>
      </c>
      <c r="N378" s="55">
        <v>1000</v>
      </c>
      <c r="O378" s="55">
        <v>1000</v>
      </c>
      <c r="P378" s="55">
        <v>1000</v>
      </c>
      <c r="Q378" s="55">
        <v>0</v>
      </c>
      <c r="R378" s="55">
        <v>1000</v>
      </c>
      <c r="S378" s="55">
        <v>1000</v>
      </c>
      <c r="T378" s="55">
        <v>1000</v>
      </c>
      <c r="U378" s="55">
        <v>0</v>
      </c>
      <c r="V378" s="55">
        <v>1000</v>
      </c>
      <c r="W378" s="55">
        <v>0</v>
      </c>
      <c r="X378" s="55">
        <v>1000</v>
      </c>
      <c r="Y378" s="39">
        <v>650</v>
      </c>
      <c r="Z378" s="39">
        <v>1000</v>
      </c>
      <c r="AA378" s="39">
        <v>1000</v>
      </c>
      <c r="AB378" s="39">
        <v>1000</v>
      </c>
      <c r="AC378" s="16">
        <f t="shared" si="177"/>
        <v>0</v>
      </c>
      <c r="AD378" s="31">
        <f t="shared" si="178"/>
        <v>0</v>
      </c>
    </row>
    <row r="379" spans="1:30" ht="12" customHeight="1">
      <c r="A379" s="25">
        <v>2062</v>
      </c>
      <c r="B379" s="26" t="s">
        <v>197</v>
      </c>
      <c r="C379" s="38">
        <v>2301</v>
      </c>
      <c r="D379" s="38">
        <v>2500</v>
      </c>
      <c r="E379" s="38">
        <v>2862</v>
      </c>
      <c r="F379" s="38">
        <v>2500</v>
      </c>
      <c r="G379" s="38">
        <v>3061</v>
      </c>
      <c r="H379" s="38">
        <v>2500</v>
      </c>
      <c r="I379" s="55">
        <v>8801</v>
      </c>
      <c r="J379" s="55">
        <v>2500</v>
      </c>
      <c r="K379" s="55">
        <v>2236</v>
      </c>
      <c r="L379" s="55">
        <v>2500</v>
      </c>
      <c r="M379" s="55">
        <v>2740</v>
      </c>
      <c r="N379" s="55">
        <v>2500</v>
      </c>
      <c r="O379" s="55">
        <v>2633</v>
      </c>
      <c r="P379" s="55">
        <v>2500</v>
      </c>
      <c r="Q379" s="55">
        <v>1904</v>
      </c>
      <c r="R379" s="55">
        <v>2500</v>
      </c>
      <c r="S379" s="55">
        <v>2465</v>
      </c>
      <c r="T379" s="55">
        <v>2500</v>
      </c>
      <c r="U379" s="55">
        <v>2536</v>
      </c>
      <c r="V379" s="55">
        <v>2500</v>
      </c>
      <c r="W379" s="55">
        <v>2161</v>
      </c>
      <c r="X379" s="55">
        <v>2500</v>
      </c>
      <c r="Y379" s="39">
        <v>2500</v>
      </c>
      <c r="Z379" s="39">
        <v>2500</v>
      </c>
      <c r="AA379" s="39">
        <v>2500</v>
      </c>
      <c r="AB379" s="39">
        <v>2500</v>
      </c>
      <c r="AC379" s="16">
        <f t="shared" si="177"/>
        <v>0</v>
      </c>
      <c r="AD379" s="31">
        <f t="shared" si="178"/>
        <v>0</v>
      </c>
    </row>
    <row r="380" spans="1:30" ht="12" customHeight="1">
      <c r="A380" s="25">
        <v>2063</v>
      </c>
      <c r="B380" s="26" t="s">
        <v>218</v>
      </c>
      <c r="C380" s="38">
        <v>0</v>
      </c>
      <c r="D380" s="38">
        <v>300</v>
      </c>
      <c r="E380" s="38">
        <v>448</v>
      </c>
      <c r="F380" s="38">
        <v>300</v>
      </c>
      <c r="G380" s="38">
        <v>2092</v>
      </c>
      <c r="H380" s="38">
        <v>1600</v>
      </c>
      <c r="I380" s="55">
        <v>1305</v>
      </c>
      <c r="J380" s="55">
        <v>1600</v>
      </c>
      <c r="K380" s="55">
        <v>1223</v>
      </c>
      <c r="L380" s="55">
        <v>1600</v>
      </c>
      <c r="M380" s="55">
        <v>1217</v>
      </c>
      <c r="N380" s="55">
        <v>1600</v>
      </c>
      <c r="O380" s="55">
        <v>1787</v>
      </c>
      <c r="P380" s="55">
        <v>1600</v>
      </c>
      <c r="Q380" s="55">
        <v>1405</v>
      </c>
      <c r="R380" s="55">
        <v>1600</v>
      </c>
      <c r="S380" s="55">
        <v>2076</v>
      </c>
      <c r="T380" s="55">
        <v>1600</v>
      </c>
      <c r="U380" s="55">
        <v>1234</v>
      </c>
      <c r="V380" s="55">
        <v>1600</v>
      </c>
      <c r="W380" s="55">
        <v>1200</v>
      </c>
      <c r="X380" s="55">
        <v>1600</v>
      </c>
      <c r="Y380" s="39">
        <v>1198</v>
      </c>
      <c r="Z380" s="39">
        <v>1600</v>
      </c>
      <c r="AA380" s="39">
        <v>1000</v>
      </c>
      <c r="AB380" s="39">
        <v>1300</v>
      </c>
      <c r="AC380" s="16">
        <f t="shared" si="177"/>
        <v>-300</v>
      </c>
      <c r="AD380" s="31">
        <f t="shared" si="178"/>
        <v>-0.1875</v>
      </c>
    </row>
    <row r="381" spans="1:30" ht="12" customHeight="1">
      <c r="A381" s="25">
        <v>2071</v>
      </c>
      <c r="B381" s="26" t="s">
        <v>416</v>
      </c>
      <c r="C381" s="38">
        <v>1348</v>
      </c>
      <c r="D381" s="38">
        <v>1200</v>
      </c>
      <c r="E381" s="38">
        <v>1095</v>
      </c>
      <c r="F381" s="38">
        <v>1200</v>
      </c>
      <c r="G381" s="38">
        <v>240</v>
      </c>
      <c r="H381" s="38">
        <v>1200</v>
      </c>
      <c r="I381" s="55">
        <v>476</v>
      </c>
      <c r="J381" s="55">
        <v>1200</v>
      </c>
      <c r="K381" s="55">
        <v>1057</v>
      </c>
      <c r="L381" s="55">
        <v>1200</v>
      </c>
      <c r="M381" s="55">
        <v>1216</v>
      </c>
      <c r="N381" s="55">
        <v>1200</v>
      </c>
      <c r="O381" s="55">
        <v>1651</v>
      </c>
      <c r="P381" s="55">
        <v>1200</v>
      </c>
      <c r="Q381" s="55">
        <v>842</v>
      </c>
      <c r="R381" s="55">
        <v>1200</v>
      </c>
      <c r="S381" s="55">
        <v>742</v>
      </c>
      <c r="T381" s="55">
        <v>1200</v>
      </c>
      <c r="U381" s="55">
        <v>809</v>
      </c>
      <c r="V381" s="55">
        <v>1200</v>
      </c>
      <c r="W381" s="55">
        <v>1459</v>
      </c>
      <c r="X381" s="55">
        <v>1500</v>
      </c>
      <c r="Y381" s="39">
        <v>1251</v>
      </c>
      <c r="Z381" s="39">
        <v>1500</v>
      </c>
      <c r="AA381" s="39">
        <v>1100</v>
      </c>
      <c r="AB381" s="39">
        <v>1500</v>
      </c>
      <c r="AC381" s="16">
        <f t="shared" si="177"/>
        <v>0</v>
      </c>
      <c r="AD381" s="31">
        <f t="shared" si="178"/>
        <v>0</v>
      </c>
    </row>
    <row r="382" spans="1:30" ht="12" customHeight="1">
      <c r="A382" s="25">
        <v>3001</v>
      </c>
      <c r="B382" s="26" t="s">
        <v>120</v>
      </c>
      <c r="C382" s="38">
        <v>719</v>
      </c>
      <c r="D382" s="38">
        <v>700</v>
      </c>
      <c r="E382" s="38">
        <v>479</v>
      </c>
      <c r="F382" s="38">
        <v>700</v>
      </c>
      <c r="G382" s="38">
        <v>792</v>
      </c>
      <c r="H382" s="38">
        <v>700</v>
      </c>
      <c r="I382" s="55">
        <v>671</v>
      </c>
      <c r="J382" s="55">
        <v>1000</v>
      </c>
      <c r="K382" s="55">
        <v>965</v>
      </c>
      <c r="L382" s="55">
        <v>1000</v>
      </c>
      <c r="M382" s="55">
        <v>1081</v>
      </c>
      <c r="N382" s="55">
        <v>1000</v>
      </c>
      <c r="O382" s="55">
        <v>885</v>
      </c>
      <c r="P382" s="55">
        <v>1000</v>
      </c>
      <c r="Q382" s="55">
        <v>1332</v>
      </c>
      <c r="R382" s="55">
        <v>1250</v>
      </c>
      <c r="S382" s="55">
        <v>1090</v>
      </c>
      <c r="T382" s="55">
        <v>1250</v>
      </c>
      <c r="U382" s="55">
        <v>1125</v>
      </c>
      <c r="V382" s="55">
        <v>1250</v>
      </c>
      <c r="W382" s="55">
        <v>1209</v>
      </c>
      <c r="X382" s="55">
        <v>1250</v>
      </c>
      <c r="Y382" s="39">
        <v>1237</v>
      </c>
      <c r="Z382" s="39">
        <v>1250</v>
      </c>
      <c r="AA382" s="39">
        <v>1250</v>
      </c>
      <c r="AB382" s="39">
        <v>1250</v>
      </c>
      <c r="AC382" s="16">
        <f t="shared" si="177"/>
        <v>0</v>
      </c>
      <c r="AD382" s="31">
        <f t="shared" si="178"/>
        <v>0</v>
      </c>
    </row>
    <row r="383" spans="1:30" ht="12" customHeight="1">
      <c r="A383" s="25">
        <v>3002</v>
      </c>
      <c r="B383" s="5" t="s">
        <v>199</v>
      </c>
      <c r="C383" s="38">
        <v>3097</v>
      </c>
      <c r="D383" s="38">
        <v>6800</v>
      </c>
      <c r="E383" s="38">
        <v>5361</v>
      </c>
      <c r="F383" s="38">
        <v>6800</v>
      </c>
      <c r="G383" s="38">
        <v>3921</v>
      </c>
      <c r="H383" s="38">
        <v>6800</v>
      </c>
      <c r="I383" s="55">
        <v>5392</v>
      </c>
      <c r="J383" s="55">
        <v>6800</v>
      </c>
      <c r="K383" s="55">
        <v>7715</v>
      </c>
      <c r="L383" s="55">
        <v>6800</v>
      </c>
      <c r="M383" s="55">
        <v>12990</v>
      </c>
      <c r="N383" s="55">
        <v>10925</v>
      </c>
      <c r="O383" s="55">
        <v>3501</v>
      </c>
      <c r="P383" s="55">
        <v>12300</v>
      </c>
      <c r="Q383" s="55">
        <v>16675</v>
      </c>
      <c r="R383" s="55">
        <v>12600</v>
      </c>
      <c r="S383" s="55">
        <v>13517</v>
      </c>
      <c r="T383" s="55">
        <v>16500</v>
      </c>
      <c r="U383" s="55">
        <v>3283</v>
      </c>
      <c r="V383" s="55">
        <v>11000</v>
      </c>
      <c r="W383" s="55">
        <v>5380</v>
      </c>
      <c r="X383" s="55">
        <v>10400</v>
      </c>
      <c r="Y383" s="39">
        <v>13847</v>
      </c>
      <c r="Z383" s="39">
        <v>13000</v>
      </c>
      <c r="AA383" s="151">
        <v>10000</v>
      </c>
      <c r="AB383" s="39">
        <v>13000</v>
      </c>
      <c r="AC383" s="16">
        <f t="shared" si="177"/>
        <v>0</v>
      </c>
      <c r="AD383" s="31">
        <f t="shared" si="178"/>
        <v>0</v>
      </c>
    </row>
    <row r="384" spans="1:30" ht="12" customHeight="1">
      <c r="A384" s="25">
        <v>3003</v>
      </c>
      <c r="B384" s="5" t="s">
        <v>122</v>
      </c>
      <c r="C384" s="38">
        <v>3347</v>
      </c>
      <c r="D384" s="38">
        <v>5000</v>
      </c>
      <c r="E384" s="38">
        <v>16116</v>
      </c>
      <c r="F384" s="38">
        <v>6900</v>
      </c>
      <c r="G384" s="38">
        <v>4663</v>
      </c>
      <c r="H384" s="38">
        <v>12000</v>
      </c>
      <c r="I384" s="55">
        <v>8356</v>
      </c>
      <c r="J384" s="55">
        <v>11000</v>
      </c>
      <c r="K384" s="55">
        <v>7881</v>
      </c>
      <c r="L384" s="55">
        <v>11000</v>
      </c>
      <c r="M384" s="55">
        <v>9864</v>
      </c>
      <c r="N384" s="55">
        <v>17250</v>
      </c>
      <c r="O384" s="55">
        <v>13717</v>
      </c>
      <c r="P384" s="55">
        <v>17250</v>
      </c>
      <c r="Q384" s="55">
        <v>12608</v>
      </c>
      <c r="R384" s="55">
        <v>18900</v>
      </c>
      <c r="S384" s="55">
        <v>18800</v>
      </c>
      <c r="T384" s="55">
        <v>21000</v>
      </c>
      <c r="U384" s="55">
        <v>21074</v>
      </c>
      <c r="V384" s="55">
        <v>16960</v>
      </c>
      <c r="W384" s="55">
        <v>10520</v>
      </c>
      <c r="X384" s="55">
        <v>16960</v>
      </c>
      <c r="Y384" s="39">
        <v>17053</v>
      </c>
      <c r="Z384" s="39">
        <v>28429</v>
      </c>
      <c r="AA384" s="151">
        <v>27000</v>
      </c>
      <c r="AB384" s="151">
        <v>28710</v>
      </c>
      <c r="AC384" s="16">
        <f t="shared" si="177"/>
        <v>281</v>
      </c>
      <c r="AD384" s="31">
        <f t="shared" si="178"/>
        <v>0.009884273101410532</v>
      </c>
    </row>
    <row r="385" spans="1:30" ht="12" customHeight="1">
      <c r="A385" s="25">
        <v>3005</v>
      </c>
      <c r="B385" s="26" t="s">
        <v>219</v>
      </c>
      <c r="C385" s="38">
        <v>5025</v>
      </c>
      <c r="D385" s="38">
        <v>5000</v>
      </c>
      <c r="E385" s="38">
        <v>4760</v>
      </c>
      <c r="F385" s="38">
        <v>5000</v>
      </c>
      <c r="G385" s="38">
        <v>4806</v>
      </c>
      <c r="H385" s="38">
        <v>5000</v>
      </c>
      <c r="I385" s="55">
        <v>5180</v>
      </c>
      <c r="J385" s="55">
        <v>5000</v>
      </c>
      <c r="K385" s="55">
        <v>5072</v>
      </c>
      <c r="L385" s="55">
        <v>5000</v>
      </c>
      <c r="M385" s="55">
        <v>4789</v>
      </c>
      <c r="N385" s="55">
        <v>5000</v>
      </c>
      <c r="O385" s="55">
        <v>4975</v>
      </c>
      <c r="P385" s="55">
        <v>5000</v>
      </c>
      <c r="Q385" s="55">
        <v>4857</v>
      </c>
      <c r="R385" s="55">
        <v>5000</v>
      </c>
      <c r="S385" s="55">
        <v>5000</v>
      </c>
      <c r="T385" s="55">
        <v>5500</v>
      </c>
      <c r="U385" s="55">
        <v>5288</v>
      </c>
      <c r="V385" s="55">
        <v>4500</v>
      </c>
      <c r="W385" s="55">
        <v>3987</v>
      </c>
      <c r="X385" s="55">
        <v>4500</v>
      </c>
      <c r="Y385" s="39">
        <v>4348</v>
      </c>
      <c r="Z385" s="39">
        <v>4500</v>
      </c>
      <c r="AA385" s="39">
        <v>4500</v>
      </c>
      <c r="AB385" s="39">
        <v>4500</v>
      </c>
      <c r="AC385" s="16">
        <f t="shared" si="177"/>
        <v>0</v>
      </c>
      <c r="AD385" s="31">
        <f t="shared" si="178"/>
        <v>0</v>
      </c>
    </row>
    <row r="386" spans="1:30" ht="12" customHeight="1">
      <c r="A386" s="25">
        <v>3006</v>
      </c>
      <c r="B386" s="26" t="s">
        <v>148</v>
      </c>
      <c r="C386" s="38">
        <v>656</v>
      </c>
      <c r="D386" s="38">
        <v>750</v>
      </c>
      <c r="E386" s="38">
        <v>925</v>
      </c>
      <c r="F386" s="38">
        <v>750</v>
      </c>
      <c r="G386" s="38">
        <v>781</v>
      </c>
      <c r="H386" s="38">
        <v>750</v>
      </c>
      <c r="I386" s="55">
        <v>1108</v>
      </c>
      <c r="J386" s="55">
        <v>750</v>
      </c>
      <c r="K386" s="55">
        <v>717</v>
      </c>
      <c r="L386" s="55">
        <v>750</v>
      </c>
      <c r="M386" s="55">
        <v>909</v>
      </c>
      <c r="N386" s="55">
        <v>750</v>
      </c>
      <c r="O386" s="55">
        <v>743</v>
      </c>
      <c r="P386" s="55">
        <v>750</v>
      </c>
      <c r="Q386" s="55">
        <v>761</v>
      </c>
      <c r="R386" s="55">
        <v>750</v>
      </c>
      <c r="S386" s="55">
        <v>756</v>
      </c>
      <c r="T386" s="55">
        <v>750</v>
      </c>
      <c r="U386" s="55">
        <v>726</v>
      </c>
      <c r="V386" s="55">
        <v>750</v>
      </c>
      <c r="W386" s="55">
        <v>750</v>
      </c>
      <c r="X386" s="55">
        <v>750</v>
      </c>
      <c r="Y386" s="27">
        <v>700</v>
      </c>
      <c r="Z386" s="27">
        <v>750</v>
      </c>
      <c r="AA386" s="27">
        <v>750</v>
      </c>
      <c r="AB386" s="27">
        <v>750</v>
      </c>
      <c r="AC386" s="16">
        <f t="shared" si="177"/>
        <v>0</v>
      </c>
      <c r="AD386" s="31">
        <f t="shared" si="178"/>
        <v>0</v>
      </c>
    </row>
    <row r="387" spans="1:30" ht="12" customHeight="1">
      <c r="A387" s="25">
        <v>3030</v>
      </c>
      <c r="B387" s="26" t="s">
        <v>417</v>
      </c>
      <c r="C387" s="38">
        <v>1186</v>
      </c>
      <c r="D387" s="38">
        <v>1200</v>
      </c>
      <c r="E387" s="38">
        <v>1213</v>
      </c>
      <c r="F387" s="38">
        <v>1200</v>
      </c>
      <c r="G387" s="38">
        <v>1307</v>
      </c>
      <c r="H387" s="38">
        <v>1200</v>
      </c>
      <c r="I387" s="55">
        <v>1107</v>
      </c>
      <c r="J387" s="55">
        <v>1200</v>
      </c>
      <c r="K387" s="55">
        <v>1489</v>
      </c>
      <c r="L387" s="55">
        <v>1200</v>
      </c>
      <c r="M387" s="55">
        <v>525</v>
      </c>
      <c r="N387" s="55">
        <v>1200</v>
      </c>
      <c r="O387" s="55">
        <v>1269</v>
      </c>
      <c r="P387" s="55">
        <v>1200</v>
      </c>
      <c r="Q387" s="55">
        <v>1211</v>
      </c>
      <c r="R387" s="55">
        <v>1200</v>
      </c>
      <c r="S387" s="55">
        <v>496</v>
      </c>
      <c r="T387" s="55">
        <v>1200</v>
      </c>
      <c r="U387" s="55">
        <v>1172</v>
      </c>
      <c r="V387" s="55">
        <v>1000</v>
      </c>
      <c r="W387" s="55">
        <v>964</v>
      </c>
      <c r="X387" s="55">
        <v>1000</v>
      </c>
      <c r="Y387" s="39">
        <v>672</v>
      </c>
      <c r="Z387" s="39">
        <v>1000</v>
      </c>
      <c r="AA387" s="39">
        <v>1028</v>
      </c>
      <c r="AB387" s="39">
        <v>3500</v>
      </c>
      <c r="AC387" s="16">
        <f t="shared" si="177"/>
        <v>2500</v>
      </c>
      <c r="AD387" s="31">
        <f t="shared" si="178"/>
        <v>2.5</v>
      </c>
    </row>
    <row r="388" spans="1:30" ht="12" customHeight="1">
      <c r="A388" s="25">
        <v>3031</v>
      </c>
      <c r="B388" s="26" t="s">
        <v>418</v>
      </c>
      <c r="C388" s="38">
        <v>17550</v>
      </c>
      <c r="D388" s="38">
        <v>10000</v>
      </c>
      <c r="E388" s="38">
        <v>7740</v>
      </c>
      <c r="F388" s="38">
        <v>10000</v>
      </c>
      <c r="G388" s="38">
        <v>9945</v>
      </c>
      <c r="H388" s="38">
        <v>10000</v>
      </c>
      <c r="I388" s="55">
        <v>9540</v>
      </c>
      <c r="J388" s="55">
        <v>10000</v>
      </c>
      <c r="K388" s="55">
        <v>10125</v>
      </c>
      <c r="L388" s="55">
        <v>10000</v>
      </c>
      <c r="M388" s="55">
        <v>9675</v>
      </c>
      <c r="N388" s="55">
        <v>14000</v>
      </c>
      <c r="O388" s="55">
        <v>12688</v>
      </c>
      <c r="P388" s="55">
        <v>14000</v>
      </c>
      <c r="Q388" s="55">
        <v>14000</v>
      </c>
      <c r="R388" s="55">
        <v>14000</v>
      </c>
      <c r="S388" s="55">
        <v>13860</v>
      </c>
      <c r="T388" s="55">
        <v>14000</v>
      </c>
      <c r="U388" s="55">
        <v>13837</v>
      </c>
      <c r="V388" s="55">
        <v>12000</v>
      </c>
      <c r="W388" s="55">
        <v>11550</v>
      </c>
      <c r="X388" s="55">
        <v>12000</v>
      </c>
      <c r="Y388" s="39">
        <v>8904</v>
      </c>
      <c r="Z388" s="39">
        <v>11275</v>
      </c>
      <c r="AA388" s="39">
        <v>10450</v>
      </c>
      <c r="AB388" s="39">
        <v>7350</v>
      </c>
      <c r="AC388" s="16">
        <f t="shared" si="177"/>
        <v>-3925</v>
      </c>
      <c r="AD388" s="31">
        <f t="shared" si="178"/>
        <v>-0.34811529933481156</v>
      </c>
    </row>
    <row r="389" spans="1:30" ht="12" customHeight="1">
      <c r="A389" s="25">
        <v>3032</v>
      </c>
      <c r="B389" s="26" t="s">
        <v>419</v>
      </c>
      <c r="C389" s="38">
        <v>25788</v>
      </c>
      <c r="D389" s="38">
        <v>53075</v>
      </c>
      <c r="E389" s="38">
        <v>44603</v>
      </c>
      <c r="F389" s="38">
        <v>53075</v>
      </c>
      <c r="G389" s="38">
        <v>54036</v>
      </c>
      <c r="H389" s="38">
        <v>54500</v>
      </c>
      <c r="I389" s="55">
        <v>53240</v>
      </c>
      <c r="J389" s="55">
        <v>54500</v>
      </c>
      <c r="K389" s="55">
        <v>42289</v>
      </c>
      <c r="L389" s="55">
        <v>55800</v>
      </c>
      <c r="M389" s="55">
        <v>102530</v>
      </c>
      <c r="N389" s="55">
        <v>76500</v>
      </c>
      <c r="O389" s="55">
        <v>63372</v>
      </c>
      <c r="P389" s="55">
        <v>81200</v>
      </c>
      <c r="Q389" s="55">
        <v>65927</v>
      </c>
      <c r="R389" s="55">
        <v>81200</v>
      </c>
      <c r="S389" s="55">
        <v>113992</v>
      </c>
      <c r="T389" s="55">
        <v>99000</v>
      </c>
      <c r="U389" s="55">
        <v>96818</v>
      </c>
      <c r="V389" s="55">
        <v>109000</v>
      </c>
      <c r="W389" s="55">
        <v>60167</v>
      </c>
      <c r="X389" s="55">
        <v>112500</v>
      </c>
      <c r="Y389" s="39">
        <v>76377</v>
      </c>
      <c r="Z389" s="39">
        <v>106600</v>
      </c>
      <c r="AA389" s="151">
        <v>60000</v>
      </c>
      <c r="AB389" s="151">
        <v>98400</v>
      </c>
      <c r="AC389" s="16">
        <f t="shared" si="177"/>
        <v>-8200</v>
      </c>
      <c r="AD389" s="31">
        <f t="shared" si="178"/>
        <v>-0.07692307692307693</v>
      </c>
    </row>
    <row r="390" spans="1:30" ht="12" customHeight="1">
      <c r="A390" s="25">
        <v>3033</v>
      </c>
      <c r="B390" s="26" t="s">
        <v>420</v>
      </c>
      <c r="C390" s="38">
        <v>2470</v>
      </c>
      <c r="D390" s="38">
        <v>5000</v>
      </c>
      <c r="E390" s="38">
        <v>4491</v>
      </c>
      <c r="F390" s="38">
        <v>5000</v>
      </c>
      <c r="G390" s="38">
        <v>3613</v>
      </c>
      <c r="H390" s="38">
        <v>5000</v>
      </c>
      <c r="I390" s="55">
        <v>6345</v>
      </c>
      <c r="J390" s="55">
        <v>5000</v>
      </c>
      <c r="K390" s="55">
        <v>400</v>
      </c>
      <c r="L390" s="55">
        <v>5000</v>
      </c>
      <c r="M390" s="55">
        <v>4814</v>
      </c>
      <c r="N390" s="55">
        <v>5000</v>
      </c>
      <c r="O390" s="55">
        <v>4963</v>
      </c>
      <c r="P390" s="55">
        <v>5000</v>
      </c>
      <c r="Q390" s="55">
        <v>4905</v>
      </c>
      <c r="R390" s="55">
        <v>5000</v>
      </c>
      <c r="S390" s="55">
        <v>5899</v>
      </c>
      <c r="T390" s="55">
        <v>5000</v>
      </c>
      <c r="U390" s="55">
        <v>5034</v>
      </c>
      <c r="V390" s="55">
        <v>4500</v>
      </c>
      <c r="W390" s="55">
        <v>3470</v>
      </c>
      <c r="X390" s="55">
        <v>4500</v>
      </c>
      <c r="Y390" s="39">
        <v>3786</v>
      </c>
      <c r="Z390" s="39">
        <v>3700</v>
      </c>
      <c r="AA390" s="39">
        <v>3700</v>
      </c>
      <c r="AB390" s="39">
        <v>3700</v>
      </c>
      <c r="AC390" s="16">
        <f t="shared" si="177"/>
        <v>0</v>
      </c>
      <c r="AD390" s="31">
        <f t="shared" si="178"/>
        <v>0</v>
      </c>
    </row>
    <row r="391" spans="1:30" ht="12" customHeight="1">
      <c r="A391" s="25">
        <v>3035</v>
      </c>
      <c r="B391" s="26" t="s">
        <v>421</v>
      </c>
      <c r="C391" s="38">
        <v>78</v>
      </c>
      <c r="D391" s="38">
        <v>150</v>
      </c>
      <c r="E391" s="38">
        <v>0</v>
      </c>
      <c r="F391" s="38">
        <v>150</v>
      </c>
      <c r="G391" s="38">
        <v>7</v>
      </c>
      <c r="H391" s="38">
        <v>150</v>
      </c>
      <c r="I391" s="56">
        <v>0</v>
      </c>
      <c r="J391" s="55">
        <v>150</v>
      </c>
      <c r="K391" s="55">
        <v>0</v>
      </c>
      <c r="L391" s="55">
        <v>500</v>
      </c>
      <c r="M391" s="55">
        <v>103</v>
      </c>
      <c r="N391" s="55">
        <v>500</v>
      </c>
      <c r="O391" s="55">
        <v>76</v>
      </c>
      <c r="P391" s="55">
        <v>500</v>
      </c>
      <c r="Q391" s="55">
        <v>737</v>
      </c>
      <c r="R391" s="55">
        <v>500</v>
      </c>
      <c r="S391" s="55">
        <v>58</v>
      </c>
      <c r="T391" s="55">
        <v>500</v>
      </c>
      <c r="U391" s="55">
        <v>-502</v>
      </c>
      <c r="V391" s="55">
        <v>250</v>
      </c>
      <c r="W391" s="55">
        <v>242</v>
      </c>
      <c r="X391" s="55">
        <v>250</v>
      </c>
      <c r="Y391" s="27">
        <v>0</v>
      </c>
      <c r="Z391" s="27">
        <v>250</v>
      </c>
      <c r="AA391" s="27">
        <v>200</v>
      </c>
      <c r="AB391" s="27">
        <v>250</v>
      </c>
      <c r="AC391" s="16">
        <f t="shared" si="177"/>
        <v>0</v>
      </c>
      <c r="AD391" s="31">
        <f t="shared" si="178"/>
        <v>0</v>
      </c>
    </row>
    <row r="392" spans="1:30" ht="12" customHeight="1">
      <c r="A392" s="25">
        <v>3036</v>
      </c>
      <c r="B392" s="26" t="s">
        <v>422</v>
      </c>
      <c r="C392" s="38">
        <v>4216</v>
      </c>
      <c r="D392" s="38">
        <v>4000</v>
      </c>
      <c r="E392" s="38">
        <v>5184</v>
      </c>
      <c r="F392" s="38">
        <v>4000</v>
      </c>
      <c r="G392" s="38">
        <v>4397</v>
      </c>
      <c r="H392" s="38">
        <v>5000</v>
      </c>
      <c r="I392" s="55">
        <v>4924</v>
      </c>
      <c r="J392" s="55">
        <v>5000</v>
      </c>
      <c r="K392" s="55">
        <v>4859</v>
      </c>
      <c r="L392" s="55">
        <v>5000</v>
      </c>
      <c r="M392" s="55">
        <v>4253</v>
      </c>
      <c r="N392" s="55">
        <v>5000</v>
      </c>
      <c r="O392" s="55">
        <v>6660</v>
      </c>
      <c r="P392" s="55">
        <v>5000</v>
      </c>
      <c r="Q392" s="55">
        <v>5285</v>
      </c>
      <c r="R392" s="55">
        <v>5000</v>
      </c>
      <c r="S392" s="55">
        <v>5280</v>
      </c>
      <c r="T392" s="55">
        <v>5000</v>
      </c>
      <c r="U392" s="55">
        <v>5355</v>
      </c>
      <c r="V392" s="55">
        <v>5000</v>
      </c>
      <c r="W392" s="55">
        <v>5993</v>
      </c>
      <c r="X392" s="55">
        <v>5000</v>
      </c>
      <c r="Y392" s="39">
        <v>4593</v>
      </c>
      <c r="Z392" s="39">
        <v>5000</v>
      </c>
      <c r="AA392" s="39">
        <v>5200</v>
      </c>
      <c r="AB392" s="39">
        <v>7000</v>
      </c>
      <c r="AC392" s="16">
        <f t="shared" si="177"/>
        <v>2000</v>
      </c>
      <c r="AD392" s="31">
        <f t="shared" si="178"/>
        <v>0.4</v>
      </c>
    </row>
    <row r="393" spans="1:30" ht="12" customHeight="1">
      <c r="A393" s="25">
        <v>3038</v>
      </c>
      <c r="B393" s="26" t="s">
        <v>423</v>
      </c>
      <c r="C393" s="38">
        <v>12665</v>
      </c>
      <c r="D393" s="38">
        <v>12000</v>
      </c>
      <c r="E393" s="38">
        <v>10793</v>
      </c>
      <c r="F393" s="38">
        <v>12000</v>
      </c>
      <c r="G393" s="38">
        <v>13079</v>
      </c>
      <c r="H393" s="38">
        <v>12000</v>
      </c>
      <c r="I393" s="55">
        <v>12301</v>
      </c>
      <c r="J393" s="55">
        <v>11000</v>
      </c>
      <c r="K393" s="55">
        <v>9875</v>
      </c>
      <c r="L393" s="55">
        <v>12000</v>
      </c>
      <c r="M393" s="55">
        <v>10676</v>
      </c>
      <c r="N393" s="55">
        <v>12000</v>
      </c>
      <c r="O393" s="55">
        <v>11980</v>
      </c>
      <c r="P393" s="55">
        <v>12000</v>
      </c>
      <c r="Q393" s="55">
        <v>12763</v>
      </c>
      <c r="R393" s="55">
        <v>11000</v>
      </c>
      <c r="S393" s="55">
        <v>12597</v>
      </c>
      <c r="T393" s="55">
        <v>11000</v>
      </c>
      <c r="U393" s="55">
        <v>7729</v>
      </c>
      <c r="V393" s="55">
        <v>11000</v>
      </c>
      <c r="W393" s="55">
        <v>9467</v>
      </c>
      <c r="X393" s="55">
        <v>11000</v>
      </c>
      <c r="Y393" s="39">
        <v>9747</v>
      </c>
      <c r="Z393" s="39">
        <v>11000</v>
      </c>
      <c r="AA393" s="39">
        <v>8500</v>
      </c>
      <c r="AB393" s="39">
        <v>8000</v>
      </c>
      <c r="AC393" s="16">
        <f t="shared" si="177"/>
        <v>-3000</v>
      </c>
      <c r="AD393" s="31">
        <f t="shared" si="178"/>
        <v>-0.2727272727272727</v>
      </c>
    </row>
    <row r="394" spans="1:30" s="33" customFormat="1" ht="12" customHeight="1">
      <c r="A394" s="25">
        <v>3039</v>
      </c>
      <c r="B394" s="26" t="s">
        <v>424</v>
      </c>
      <c r="C394" s="38"/>
      <c r="D394" s="38"/>
      <c r="E394" s="38"/>
      <c r="F394" s="38"/>
      <c r="G394" s="38"/>
      <c r="H394" s="38"/>
      <c r="I394" s="55">
        <v>0</v>
      </c>
      <c r="J394" s="55"/>
      <c r="K394" s="55">
        <v>0</v>
      </c>
      <c r="L394" s="55">
        <v>5000</v>
      </c>
      <c r="M394" s="55">
        <v>2361</v>
      </c>
      <c r="N394" s="55">
        <v>6000</v>
      </c>
      <c r="O394" s="55">
        <v>5999</v>
      </c>
      <c r="P394" s="55">
        <v>8500</v>
      </c>
      <c r="Q394" s="55">
        <v>8098</v>
      </c>
      <c r="R394" s="55">
        <v>7500</v>
      </c>
      <c r="S394" s="55">
        <v>7391</v>
      </c>
      <c r="T394" s="55">
        <v>15300</v>
      </c>
      <c r="U394" s="55">
        <v>14318</v>
      </c>
      <c r="V394" s="55">
        <v>10000</v>
      </c>
      <c r="W394" s="55">
        <v>17511</v>
      </c>
      <c r="X394" s="55">
        <v>12500</v>
      </c>
      <c r="Y394" s="39">
        <v>12610</v>
      </c>
      <c r="Z394" s="39">
        <v>10500</v>
      </c>
      <c r="AA394" s="39">
        <v>10000</v>
      </c>
      <c r="AB394" s="39">
        <v>10500</v>
      </c>
      <c r="AC394" s="16">
        <f t="shared" si="177"/>
        <v>0</v>
      </c>
      <c r="AD394" s="31">
        <f t="shared" si="178"/>
        <v>0</v>
      </c>
    </row>
    <row r="395" spans="1:30" s="33" customFormat="1" ht="12" customHeight="1">
      <c r="A395" s="25">
        <v>3040</v>
      </c>
      <c r="B395" s="26" t="s">
        <v>220</v>
      </c>
      <c r="C395" s="38">
        <v>9996</v>
      </c>
      <c r="D395" s="38">
        <v>13400</v>
      </c>
      <c r="E395" s="38">
        <v>17484</v>
      </c>
      <c r="F395" s="38">
        <v>13400</v>
      </c>
      <c r="G395" s="38">
        <v>15888</v>
      </c>
      <c r="H395" s="38">
        <v>13400</v>
      </c>
      <c r="I395" s="55">
        <v>14350</v>
      </c>
      <c r="J395" s="55">
        <v>13400</v>
      </c>
      <c r="K395" s="55">
        <v>16629</v>
      </c>
      <c r="L395" s="55">
        <v>15500</v>
      </c>
      <c r="M395" s="55">
        <v>30638</v>
      </c>
      <c r="N395" s="55">
        <v>24955</v>
      </c>
      <c r="O395" s="55">
        <v>4562</v>
      </c>
      <c r="P395" s="55">
        <v>30200</v>
      </c>
      <c r="Q395" s="55">
        <v>38512</v>
      </c>
      <c r="R395" s="55">
        <v>30450</v>
      </c>
      <c r="S395" s="55">
        <v>57707</v>
      </c>
      <c r="T395" s="55">
        <v>43500</v>
      </c>
      <c r="U395" s="55">
        <v>37390</v>
      </c>
      <c r="V395" s="55">
        <v>27300</v>
      </c>
      <c r="W395" s="55">
        <v>35976</v>
      </c>
      <c r="X395" s="55">
        <v>32000</v>
      </c>
      <c r="Y395" s="39">
        <v>48390</v>
      </c>
      <c r="Z395" s="39">
        <v>43550</v>
      </c>
      <c r="AA395" s="151">
        <v>35000</v>
      </c>
      <c r="AB395" s="39">
        <v>43550</v>
      </c>
      <c r="AC395" s="16">
        <f t="shared" si="177"/>
        <v>0</v>
      </c>
      <c r="AD395" s="31">
        <f t="shared" si="178"/>
        <v>0</v>
      </c>
    </row>
    <row r="396" spans="1:30" s="33" customFormat="1" ht="12" customHeight="1">
      <c r="A396" s="32"/>
      <c r="B396" s="26" t="s">
        <v>141</v>
      </c>
      <c r="C396" s="37">
        <f aca="true" t="shared" si="181" ref="C396:X396">SUM(C362:C395)</f>
        <v>188387</v>
      </c>
      <c r="D396" s="37">
        <f t="shared" si="181"/>
        <v>216410</v>
      </c>
      <c r="E396" s="37">
        <f t="shared" si="181"/>
        <v>228947</v>
      </c>
      <c r="F396" s="37">
        <f t="shared" si="181"/>
        <v>222610</v>
      </c>
      <c r="G396" s="37">
        <f>SUM(G362:G395)</f>
        <v>214341</v>
      </c>
      <c r="H396" s="37">
        <f t="shared" si="181"/>
        <v>236410</v>
      </c>
      <c r="I396" s="37">
        <f t="shared" si="181"/>
        <v>235988</v>
      </c>
      <c r="J396" s="37">
        <f t="shared" si="181"/>
        <v>244060</v>
      </c>
      <c r="K396" s="37">
        <f t="shared" si="181"/>
        <v>224432</v>
      </c>
      <c r="L396" s="37">
        <f t="shared" si="181"/>
        <v>257810</v>
      </c>
      <c r="M396" s="37">
        <f t="shared" si="181"/>
        <v>318501</v>
      </c>
      <c r="N396" s="37">
        <f t="shared" si="181"/>
        <v>311235</v>
      </c>
      <c r="O396" s="37">
        <f t="shared" si="181"/>
        <v>273142</v>
      </c>
      <c r="P396" s="37">
        <f t="shared" si="181"/>
        <v>332880</v>
      </c>
      <c r="Q396" s="37">
        <f t="shared" si="181"/>
        <v>314794</v>
      </c>
      <c r="R396" s="37">
        <f t="shared" si="181"/>
        <v>338285</v>
      </c>
      <c r="S396" s="37">
        <f t="shared" si="181"/>
        <v>379252</v>
      </c>
      <c r="T396" s="37">
        <f t="shared" si="181"/>
        <v>394205</v>
      </c>
      <c r="U396" s="37">
        <f t="shared" si="181"/>
        <v>365435</v>
      </c>
      <c r="V396" s="37">
        <f t="shared" si="181"/>
        <v>372080</v>
      </c>
      <c r="W396" s="37">
        <f t="shared" si="181"/>
        <v>320862</v>
      </c>
      <c r="X396" s="37">
        <f t="shared" si="181"/>
        <v>390652</v>
      </c>
      <c r="Y396" s="40">
        <f>SUM(Y362:Y395)</f>
        <v>328458</v>
      </c>
      <c r="Z396" s="40">
        <f>SUM(Z362:Z395)</f>
        <v>410716</v>
      </c>
      <c r="AA396" s="40">
        <f>SUM(AA362:AA395)</f>
        <v>331806</v>
      </c>
      <c r="AB396" s="40">
        <f>SUM(AB362:AB395)</f>
        <v>391480</v>
      </c>
      <c r="AC396" s="21">
        <f t="shared" si="177"/>
        <v>-19236</v>
      </c>
      <c r="AD396" s="34">
        <f t="shared" si="178"/>
        <v>-0.046835282774471895</v>
      </c>
    </row>
    <row r="397" spans="1:30" s="33" customFormat="1" ht="12" customHeight="1">
      <c r="A397" s="32">
        <v>310</v>
      </c>
      <c r="B397" s="26" t="s">
        <v>70</v>
      </c>
      <c r="C397" s="4">
        <f aca="true" t="shared" si="182" ref="C397:L397">SUM(C396+C361)</f>
        <v>607448</v>
      </c>
      <c r="D397" s="4">
        <f t="shared" si="182"/>
        <v>677024.973</v>
      </c>
      <c r="E397" s="4">
        <f t="shared" si="182"/>
        <v>714380</v>
      </c>
      <c r="F397" s="4">
        <f t="shared" si="182"/>
        <v>703116.54</v>
      </c>
      <c r="G397" s="4">
        <f t="shared" si="182"/>
        <v>662770</v>
      </c>
      <c r="H397" s="4">
        <f t="shared" si="182"/>
        <v>734164</v>
      </c>
      <c r="I397" s="4">
        <f t="shared" si="182"/>
        <v>694753</v>
      </c>
      <c r="J397" s="4">
        <f t="shared" si="182"/>
        <v>756130</v>
      </c>
      <c r="K397" s="4">
        <f t="shared" si="182"/>
        <v>716421</v>
      </c>
      <c r="L397" s="4">
        <f t="shared" si="182"/>
        <v>799188</v>
      </c>
      <c r="M397" s="4">
        <f aca="true" t="shared" si="183" ref="M397:X397">SUM(M361+M396)</f>
        <v>856187</v>
      </c>
      <c r="N397" s="4">
        <f t="shared" si="183"/>
        <v>863740.013</v>
      </c>
      <c r="O397" s="4">
        <f t="shared" si="183"/>
        <v>818689</v>
      </c>
      <c r="P397" s="4">
        <f t="shared" si="183"/>
        <v>905675</v>
      </c>
      <c r="Q397" s="4">
        <f t="shared" si="183"/>
        <v>879315</v>
      </c>
      <c r="R397" s="4">
        <f t="shared" si="183"/>
        <v>930947.769</v>
      </c>
      <c r="S397" s="4">
        <f t="shared" si="183"/>
        <v>989028</v>
      </c>
      <c r="T397" s="4">
        <f t="shared" si="183"/>
        <v>1014227.0165</v>
      </c>
      <c r="U397" s="4">
        <f t="shared" si="183"/>
        <v>986829</v>
      </c>
      <c r="V397" s="4">
        <f t="shared" si="183"/>
        <v>1013144.362</v>
      </c>
      <c r="W397" s="4">
        <f t="shared" si="183"/>
        <v>932867</v>
      </c>
      <c r="X397" s="4">
        <f t="shared" si="183"/>
        <v>1032683.059</v>
      </c>
      <c r="Y397" s="40">
        <f>SUM(Y361+Y396)</f>
        <v>945224</v>
      </c>
      <c r="Z397" s="40">
        <f>SUM(Z361+Z396)</f>
        <v>1069763.2944999998</v>
      </c>
      <c r="AA397" s="40">
        <f>SUM(AA361+AA396)</f>
        <v>947564</v>
      </c>
      <c r="AB397" s="40">
        <f>SUM(AB361+AB396)</f>
        <v>1066647.882</v>
      </c>
      <c r="AC397" s="21">
        <f t="shared" si="177"/>
        <v>-3115.4124999998603</v>
      </c>
      <c r="AD397" s="34">
        <f t="shared" si="178"/>
        <v>-0.0029122447143374677</v>
      </c>
    </row>
    <row r="398" spans="1:30" ht="12" customHeight="1">
      <c r="A398" s="57"/>
      <c r="B398" s="30"/>
      <c r="C398" s="3" t="s">
        <v>1</v>
      </c>
      <c r="D398" s="6" t="s">
        <v>2</v>
      </c>
      <c r="E398" s="6" t="s">
        <v>1</v>
      </c>
      <c r="F398" s="6" t="s">
        <v>2</v>
      </c>
      <c r="G398" s="6" t="s">
        <v>1</v>
      </c>
      <c r="H398" s="6" t="s">
        <v>2</v>
      </c>
      <c r="I398" s="6" t="s">
        <v>1</v>
      </c>
      <c r="J398" s="6" t="s">
        <v>2</v>
      </c>
      <c r="K398" s="6" t="s">
        <v>1</v>
      </c>
      <c r="L398" s="6" t="s">
        <v>2</v>
      </c>
      <c r="M398" s="6" t="s">
        <v>1</v>
      </c>
      <c r="N398" s="6" t="s">
        <v>2</v>
      </c>
      <c r="O398" s="6" t="s">
        <v>1</v>
      </c>
      <c r="P398" s="6" t="s">
        <v>2</v>
      </c>
      <c r="Q398" s="6" t="s">
        <v>42</v>
      </c>
      <c r="R398" s="6" t="s">
        <v>2</v>
      </c>
      <c r="S398" s="6" t="s">
        <v>1</v>
      </c>
      <c r="T398" s="6" t="s">
        <v>2</v>
      </c>
      <c r="U398" s="6" t="s">
        <v>42</v>
      </c>
      <c r="V398" s="6" t="s">
        <v>2</v>
      </c>
      <c r="W398" s="6" t="s">
        <v>1</v>
      </c>
      <c r="X398" s="6" t="s">
        <v>2</v>
      </c>
      <c r="Y398" s="3" t="s">
        <v>405</v>
      </c>
      <c r="Z398" s="3" t="s">
        <v>222</v>
      </c>
      <c r="AA398" s="3" t="s">
        <v>221</v>
      </c>
      <c r="AB398" s="3" t="s">
        <v>222</v>
      </c>
      <c r="AC398" s="6" t="s">
        <v>3</v>
      </c>
      <c r="AD398" s="7" t="s">
        <v>4</v>
      </c>
    </row>
    <row r="399" spans="1:30" ht="12" customHeight="1">
      <c r="A399" s="3">
        <v>320</v>
      </c>
      <c r="B399" s="30" t="s">
        <v>223</v>
      </c>
      <c r="C399" s="3" t="s">
        <v>5</v>
      </c>
      <c r="D399" s="6" t="s">
        <v>6</v>
      </c>
      <c r="E399" s="6" t="s">
        <v>6</v>
      </c>
      <c r="F399" s="6" t="s">
        <v>7</v>
      </c>
      <c r="G399" s="6" t="s">
        <v>7</v>
      </c>
      <c r="H399" s="6" t="s">
        <v>8</v>
      </c>
      <c r="I399" s="6" t="s">
        <v>8</v>
      </c>
      <c r="J399" s="6" t="s">
        <v>9</v>
      </c>
      <c r="K399" s="6" t="s">
        <v>9</v>
      </c>
      <c r="L399" s="6" t="s">
        <v>10</v>
      </c>
      <c r="M399" s="6" t="s">
        <v>10</v>
      </c>
      <c r="N399" s="6" t="s">
        <v>44</v>
      </c>
      <c r="O399" s="6" t="s">
        <v>11</v>
      </c>
      <c r="P399" s="6" t="s">
        <v>45</v>
      </c>
      <c r="Q399" s="6" t="s">
        <v>45</v>
      </c>
      <c r="R399" s="6" t="s">
        <v>46</v>
      </c>
      <c r="S399" s="6" t="s">
        <v>13</v>
      </c>
      <c r="T399" s="6" t="s">
        <v>14</v>
      </c>
      <c r="U399" s="6" t="s">
        <v>14</v>
      </c>
      <c r="V399" s="6" t="s">
        <v>15</v>
      </c>
      <c r="W399" s="6" t="s">
        <v>15</v>
      </c>
      <c r="X399" s="6" t="s">
        <v>16</v>
      </c>
      <c r="Y399" s="3" t="s">
        <v>224</v>
      </c>
      <c r="Z399" s="3" t="s">
        <v>225</v>
      </c>
      <c r="AA399" s="3" t="s">
        <v>225</v>
      </c>
      <c r="AB399" s="3" t="s">
        <v>404</v>
      </c>
      <c r="AC399" s="6" t="s">
        <v>400</v>
      </c>
      <c r="AD399" s="7" t="s">
        <v>400</v>
      </c>
    </row>
    <row r="400" spans="1:30" ht="12" customHeight="1">
      <c r="A400" s="25">
        <v>1001</v>
      </c>
      <c r="B400" s="26" t="s">
        <v>92</v>
      </c>
      <c r="C400" s="38">
        <v>41062</v>
      </c>
      <c r="D400" s="38">
        <v>51140</v>
      </c>
      <c r="E400" s="36">
        <v>53042</v>
      </c>
      <c r="F400" s="36">
        <v>54152</v>
      </c>
      <c r="G400" s="36">
        <v>54216</v>
      </c>
      <c r="H400" s="36">
        <v>56872</v>
      </c>
      <c r="I400" s="56">
        <v>52775</v>
      </c>
      <c r="J400" s="56">
        <v>58580</v>
      </c>
      <c r="K400" s="56">
        <v>55639</v>
      </c>
      <c r="L400" s="56">
        <v>60923</v>
      </c>
      <c r="M400" s="56">
        <v>48541</v>
      </c>
      <c r="N400" s="56">
        <v>61241</v>
      </c>
      <c r="O400" s="56">
        <v>70694</v>
      </c>
      <c r="P400" s="56">
        <v>59807</v>
      </c>
      <c r="Q400" s="56">
        <v>59341</v>
      </c>
      <c r="R400" s="56">
        <v>61235</v>
      </c>
      <c r="S400" s="56">
        <v>61439</v>
      </c>
      <c r="T400" s="56">
        <v>66740</v>
      </c>
      <c r="U400" s="56">
        <v>64488</v>
      </c>
      <c r="V400" s="56">
        <v>67577</v>
      </c>
      <c r="W400" s="56">
        <v>67431</v>
      </c>
      <c r="X400" s="56">
        <v>67577</v>
      </c>
      <c r="Y400" s="39">
        <v>68050</v>
      </c>
      <c r="Z400" s="39">
        <v>71344</v>
      </c>
      <c r="AA400" s="39">
        <v>71344</v>
      </c>
      <c r="AB400" s="39">
        <v>73463</v>
      </c>
      <c r="AC400" s="16">
        <f aca="true" t="shared" si="184" ref="AC400:AC420">SUM(AB400-Z400)</f>
        <v>2119</v>
      </c>
      <c r="AD400" s="31">
        <f aca="true" t="shared" si="185" ref="AD400:AD420">SUM(AC400/Z400)</f>
        <v>0.029701166180758017</v>
      </c>
    </row>
    <row r="401" spans="1:30" ht="12" customHeight="1">
      <c r="A401" s="25">
        <v>1002</v>
      </c>
      <c r="B401" s="26" t="s">
        <v>93</v>
      </c>
      <c r="C401" s="38">
        <v>12690</v>
      </c>
      <c r="D401" s="38">
        <v>14757</v>
      </c>
      <c r="E401" s="36">
        <v>13713</v>
      </c>
      <c r="F401" s="36">
        <v>15202</v>
      </c>
      <c r="G401" s="36">
        <v>14348</v>
      </c>
      <c r="H401" s="36">
        <v>15658</v>
      </c>
      <c r="I401" s="56">
        <v>14264</v>
      </c>
      <c r="J401" s="56">
        <v>16130</v>
      </c>
      <c r="K401" s="56">
        <v>15046</v>
      </c>
      <c r="L401" s="56">
        <v>16776</v>
      </c>
      <c r="M401" s="56">
        <v>14915</v>
      </c>
      <c r="N401" s="56">
        <v>17193</v>
      </c>
      <c r="O401" s="56">
        <v>16716</v>
      </c>
      <c r="P401" s="56">
        <v>21923</v>
      </c>
      <c r="Q401" s="56">
        <v>20836</v>
      </c>
      <c r="R401" s="56">
        <v>23701</v>
      </c>
      <c r="S401" s="56">
        <v>22356</v>
      </c>
      <c r="T401" s="56">
        <v>23600</v>
      </c>
      <c r="U401" s="56">
        <v>16548</v>
      </c>
      <c r="V401" s="56">
        <v>18572</v>
      </c>
      <c r="W401" s="56">
        <v>18172</v>
      </c>
      <c r="X401" s="56">
        <v>21715</v>
      </c>
      <c r="Y401" s="39">
        <v>21753</v>
      </c>
      <c r="Z401" s="39">
        <v>22165</v>
      </c>
      <c r="AA401" s="39">
        <v>22000</v>
      </c>
      <c r="AB401" s="39">
        <v>22830</v>
      </c>
      <c r="AC401" s="16">
        <f t="shared" si="184"/>
        <v>665</v>
      </c>
      <c r="AD401" s="31">
        <f t="shared" si="185"/>
        <v>0.030002255808707422</v>
      </c>
    </row>
    <row r="402" spans="1:30" s="33" customFormat="1" ht="12" customHeight="1">
      <c r="A402" s="25">
        <v>1003</v>
      </c>
      <c r="B402" s="26" t="s">
        <v>192</v>
      </c>
      <c r="C402" s="38">
        <v>3263</v>
      </c>
      <c r="D402" s="38">
        <v>3060</v>
      </c>
      <c r="E402" s="36">
        <v>3133</v>
      </c>
      <c r="F402" s="36">
        <v>3152</v>
      </c>
      <c r="G402" s="36">
        <v>2620</v>
      </c>
      <c r="H402" s="36">
        <v>3247</v>
      </c>
      <c r="I402" s="56">
        <v>2465</v>
      </c>
      <c r="J402" s="56">
        <v>3500</v>
      </c>
      <c r="K402" s="56">
        <v>3119</v>
      </c>
      <c r="L402" s="56">
        <v>3800</v>
      </c>
      <c r="M402" s="56">
        <v>3672</v>
      </c>
      <c r="N402" s="56">
        <v>3895</v>
      </c>
      <c r="O402" s="56">
        <v>4287</v>
      </c>
      <c r="P402" s="56">
        <v>3895</v>
      </c>
      <c r="Q402" s="56">
        <v>2784</v>
      </c>
      <c r="R402" s="56">
        <v>4050</v>
      </c>
      <c r="S402" s="56">
        <v>3444</v>
      </c>
      <c r="T402" s="56">
        <v>4212</v>
      </c>
      <c r="U402" s="56">
        <v>3459</v>
      </c>
      <c r="V402" s="56">
        <v>2256</v>
      </c>
      <c r="W402" s="56">
        <v>2033</v>
      </c>
      <c r="X402" s="56">
        <v>2256</v>
      </c>
      <c r="Y402" s="39">
        <v>863</v>
      </c>
      <c r="Z402" s="39">
        <v>2350</v>
      </c>
      <c r="AA402" s="39">
        <v>1000</v>
      </c>
      <c r="AB402" s="39">
        <v>2420</v>
      </c>
      <c r="AC402" s="16">
        <f t="shared" si="184"/>
        <v>70</v>
      </c>
      <c r="AD402" s="31">
        <f t="shared" si="185"/>
        <v>0.029787234042553193</v>
      </c>
    </row>
    <row r="403" spans="1:30" ht="12" customHeight="1">
      <c r="A403" s="25">
        <v>1020</v>
      </c>
      <c r="B403" s="26" t="s">
        <v>95</v>
      </c>
      <c r="C403" s="38">
        <v>6146</v>
      </c>
      <c r="D403" s="38">
        <v>5275</v>
      </c>
      <c r="E403" s="36">
        <v>5847</v>
      </c>
      <c r="F403" s="36">
        <f>SUM(F400:F402)*0.0765</f>
        <v>5546.709</v>
      </c>
      <c r="G403" s="36">
        <v>5616</v>
      </c>
      <c r="H403" s="36">
        <v>5797</v>
      </c>
      <c r="I403" s="56">
        <v>5478</v>
      </c>
      <c r="J403" s="56">
        <v>5972</v>
      </c>
      <c r="K403" s="56">
        <v>5782</v>
      </c>
      <c r="L403" s="56">
        <v>6235</v>
      </c>
      <c r="M403" s="56">
        <v>5264</v>
      </c>
      <c r="N403" s="56">
        <f>SUM(N400:N402)*0.0765</f>
        <v>6298.1685</v>
      </c>
      <c r="O403" s="56">
        <v>6909</v>
      </c>
      <c r="P403" s="56">
        <f>SUM(P400:P402)*0.0765</f>
        <v>6550.3125</v>
      </c>
      <c r="Q403" s="56">
        <v>6949</v>
      </c>
      <c r="R403" s="56">
        <f>SUM(R400:R402)*0.0765</f>
        <v>6807.429</v>
      </c>
      <c r="S403" s="56">
        <v>7627</v>
      </c>
      <c r="T403" s="56">
        <f>SUM(T400:T402)*0.0765</f>
        <v>7233.228</v>
      </c>
      <c r="U403" s="56">
        <v>7477</v>
      </c>
      <c r="V403" s="56">
        <f>SUM(V400:V402)*0.0765</f>
        <v>6762.9825</v>
      </c>
      <c r="W403" s="56">
        <v>7693</v>
      </c>
      <c r="X403" s="56">
        <f>SUM(X400:X402)*0.0765</f>
        <v>7003.422</v>
      </c>
      <c r="Y403" s="39">
        <v>7003</v>
      </c>
      <c r="Z403" s="39">
        <f>SUM(Z400:Z402)*0.0765</f>
        <v>7333.2135</v>
      </c>
      <c r="AA403" s="39">
        <f>SUM(AA400:AA402)*0.0765</f>
        <v>7217.316</v>
      </c>
      <c r="AB403" s="39">
        <f>SUM(AB400:AB402)*0.0765</f>
        <v>7551.5445</v>
      </c>
      <c r="AC403" s="16">
        <f t="shared" si="184"/>
        <v>218.33100000000013</v>
      </c>
      <c r="AD403" s="31">
        <f t="shared" si="185"/>
        <v>0.029772895607089598</v>
      </c>
    </row>
    <row r="404" spans="1:30" s="33" customFormat="1" ht="12" customHeight="1">
      <c r="A404" s="32"/>
      <c r="B404" s="26" t="s">
        <v>133</v>
      </c>
      <c r="C404" s="37">
        <f aca="true" t="shared" si="186" ref="C404:H404">SUM(C400:C403)</f>
        <v>63161</v>
      </c>
      <c r="D404" s="37">
        <f t="shared" si="186"/>
        <v>74232</v>
      </c>
      <c r="E404" s="54">
        <f t="shared" si="186"/>
        <v>75735</v>
      </c>
      <c r="F404" s="54">
        <f t="shared" si="186"/>
        <v>78052.709</v>
      </c>
      <c r="G404" s="54">
        <f>SUM(G400:G403)</f>
        <v>76800</v>
      </c>
      <c r="H404" s="54">
        <f t="shared" si="186"/>
        <v>81574</v>
      </c>
      <c r="I404" s="54">
        <f aca="true" t="shared" si="187" ref="I404:X404">SUM(I400:I403)</f>
        <v>74982</v>
      </c>
      <c r="J404" s="54">
        <f t="shared" si="187"/>
        <v>84182</v>
      </c>
      <c r="K404" s="54">
        <f t="shared" si="187"/>
        <v>79586</v>
      </c>
      <c r="L404" s="54">
        <f t="shared" si="187"/>
        <v>87734</v>
      </c>
      <c r="M404" s="54">
        <f t="shared" si="187"/>
        <v>72392</v>
      </c>
      <c r="N404" s="54">
        <f t="shared" si="187"/>
        <v>88627.1685</v>
      </c>
      <c r="O404" s="54">
        <f t="shared" si="187"/>
        <v>98606</v>
      </c>
      <c r="P404" s="54">
        <f t="shared" si="187"/>
        <v>92175.3125</v>
      </c>
      <c r="Q404" s="54">
        <f t="shared" si="187"/>
        <v>89910</v>
      </c>
      <c r="R404" s="54">
        <f t="shared" si="187"/>
        <v>95793.429</v>
      </c>
      <c r="S404" s="54">
        <f t="shared" si="187"/>
        <v>94866</v>
      </c>
      <c r="T404" s="54">
        <f t="shared" si="187"/>
        <v>101785.228</v>
      </c>
      <c r="U404" s="54">
        <f t="shared" si="187"/>
        <v>91972</v>
      </c>
      <c r="V404" s="54">
        <f t="shared" si="187"/>
        <v>95167.9825</v>
      </c>
      <c r="W404" s="54">
        <f t="shared" si="187"/>
        <v>95329</v>
      </c>
      <c r="X404" s="54">
        <f t="shared" si="187"/>
        <v>98551.422</v>
      </c>
      <c r="Y404" s="40">
        <f>SUM(Y400:Y403)</f>
        <v>97669</v>
      </c>
      <c r="Z404" s="40">
        <f>SUM(Z400:Z403)</f>
        <v>103192.2135</v>
      </c>
      <c r="AA404" s="40">
        <f>SUM(AA400:AA403)</f>
        <v>101561.316</v>
      </c>
      <c r="AB404" s="40">
        <f>SUM(AB400:AB403)</f>
        <v>106264.5445</v>
      </c>
      <c r="AC404" s="21">
        <f t="shared" si="184"/>
        <v>3072.3310000000056</v>
      </c>
      <c r="AD404" s="34">
        <f t="shared" si="185"/>
        <v>0.029772895607089633</v>
      </c>
    </row>
    <row r="405" spans="1:30" ht="12" customHeight="1">
      <c r="A405" s="25">
        <v>2002</v>
      </c>
      <c r="B405" s="26" t="s">
        <v>98</v>
      </c>
      <c r="C405" s="38">
        <v>6812</v>
      </c>
      <c r="D405" s="38">
        <v>6500</v>
      </c>
      <c r="E405" s="38">
        <v>6123</v>
      </c>
      <c r="F405" s="38">
        <v>6500</v>
      </c>
      <c r="G405" s="38">
        <v>6256</v>
      </c>
      <c r="H405" s="38">
        <v>6500</v>
      </c>
      <c r="I405" s="55">
        <v>6091</v>
      </c>
      <c r="J405" s="55">
        <v>6500</v>
      </c>
      <c r="K405" s="55">
        <v>5663</v>
      </c>
      <c r="L405" s="55">
        <v>6500</v>
      </c>
      <c r="M405" s="55">
        <v>5436</v>
      </c>
      <c r="N405" s="55">
        <v>7475</v>
      </c>
      <c r="O405" s="55">
        <v>5486</v>
      </c>
      <c r="P405" s="55">
        <v>7000</v>
      </c>
      <c r="Q405" s="55">
        <v>5541</v>
      </c>
      <c r="R405" s="55">
        <v>7000</v>
      </c>
      <c r="S405" s="55">
        <v>3703</v>
      </c>
      <c r="T405" s="55">
        <v>7420</v>
      </c>
      <c r="U405" s="55">
        <v>3266</v>
      </c>
      <c r="V405" s="55">
        <v>7420</v>
      </c>
      <c r="W405" s="55">
        <v>2449</v>
      </c>
      <c r="X405" s="55">
        <v>7420</v>
      </c>
      <c r="Y405" s="39">
        <v>2425</v>
      </c>
      <c r="Z405" s="39">
        <v>7420</v>
      </c>
      <c r="AA405" s="39">
        <v>7420</v>
      </c>
      <c r="AB405" s="39">
        <v>7420</v>
      </c>
      <c r="AC405" s="16">
        <f t="shared" si="184"/>
        <v>0</v>
      </c>
      <c r="AD405" s="31">
        <f t="shared" si="185"/>
        <v>0</v>
      </c>
    </row>
    <row r="406" spans="1:30" ht="12" customHeight="1">
      <c r="A406" s="25">
        <v>2003</v>
      </c>
      <c r="B406" s="26" t="s">
        <v>99</v>
      </c>
      <c r="C406" s="38">
        <v>825</v>
      </c>
      <c r="D406" s="38">
        <v>900</v>
      </c>
      <c r="E406" s="38">
        <v>793</v>
      </c>
      <c r="F406" s="38">
        <v>900</v>
      </c>
      <c r="G406" s="38">
        <v>1111</v>
      </c>
      <c r="H406" s="38">
        <v>900</v>
      </c>
      <c r="I406" s="55">
        <v>2351</v>
      </c>
      <c r="J406" s="55">
        <v>900</v>
      </c>
      <c r="K406" s="55">
        <v>650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/>
      <c r="X406" s="55"/>
      <c r="AC406" s="16">
        <f t="shared" si="184"/>
        <v>0</v>
      </c>
      <c r="AD406" s="31" t="e">
        <f t="shared" si="185"/>
        <v>#DIV/0!</v>
      </c>
    </row>
    <row r="407" spans="1:30" ht="12" customHeight="1">
      <c r="A407" s="25">
        <v>2004</v>
      </c>
      <c r="B407" s="26" t="s">
        <v>425</v>
      </c>
      <c r="C407" s="38"/>
      <c r="D407" s="38"/>
      <c r="E407" s="38"/>
      <c r="F407" s="38"/>
      <c r="G407" s="38"/>
      <c r="H407" s="38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>
        <v>2000</v>
      </c>
      <c r="W407" s="55">
        <v>1796</v>
      </c>
      <c r="X407" s="55">
        <v>2000</v>
      </c>
      <c r="Y407" s="39">
        <v>3079</v>
      </c>
      <c r="Z407" s="39">
        <v>1000</v>
      </c>
      <c r="AA407" s="39">
        <v>4500</v>
      </c>
      <c r="AB407" s="39">
        <v>4000</v>
      </c>
      <c r="AC407" s="16">
        <f t="shared" si="184"/>
        <v>3000</v>
      </c>
      <c r="AD407" s="31">
        <f t="shared" si="185"/>
        <v>3</v>
      </c>
    </row>
    <row r="408" spans="1:30" ht="12" customHeight="1">
      <c r="A408" s="25">
        <v>2012</v>
      </c>
      <c r="B408" s="26" t="s">
        <v>426</v>
      </c>
      <c r="C408" s="38">
        <v>294136</v>
      </c>
      <c r="D408" s="38">
        <v>369470</v>
      </c>
      <c r="E408" s="38">
        <v>353430</v>
      </c>
      <c r="F408" s="38">
        <v>383370</v>
      </c>
      <c r="G408" s="38">
        <v>350875</v>
      </c>
      <c r="H408" s="38">
        <v>402950</v>
      </c>
      <c r="I408" s="55">
        <v>411320</v>
      </c>
      <c r="J408" s="55">
        <v>489700</v>
      </c>
      <c r="K408" s="55">
        <v>490759</v>
      </c>
      <c r="L408" s="55">
        <v>625000</v>
      </c>
      <c r="M408" s="55">
        <v>601187</v>
      </c>
      <c r="N408" s="55">
        <v>603650</v>
      </c>
      <c r="O408" s="55">
        <v>621043</v>
      </c>
      <c r="P408" s="55">
        <v>605950</v>
      </c>
      <c r="Q408" s="55">
        <v>604718</v>
      </c>
      <c r="R408" s="55">
        <v>617700</v>
      </c>
      <c r="S408" s="55">
        <v>598435</v>
      </c>
      <c r="T408" s="55">
        <v>621950</v>
      </c>
      <c r="U408" s="55">
        <v>595512</v>
      </c>
      <c r="V408" s="55">
        <v>664684</v>
      </c>
      <c r="W408" s="55">
        <v>572216</v>
      </c>
      <c r="X408" s="55">
        <v>591200</v>
      </c>
      <c r="Y408" s="39">
        <v>571056</v>
      </c>
      <c r="Z408" s="39">
        <v>567645</v>
      </c>
      <c r="AA408" s="39">
        <v>565000</v>
      </c>
      <c r="AB408" s="151">
        <v>523260</v>
      </c>
      <c r="AC408" s="16">
        <f t="shared" si="184"/>
        <v>-44385</v>
      </c>
      <c r="AD408" s="31">
        <f t="shared" si="185"/>
        <v>-0.07819147530586898</v>
      </c>
    </row>
    <row r="409" spans="1:30" ht="12" customHeight="1">
      <c r="A409" s="25">
        <v>2014</v>
      </c>
      <c r="B409" s="26" t="s">
        <v>226</v>
      </c>
      <c r="C409" s="38">
        <v>88971</v>
      </c>
      <c r="D409" s="38">
        <v>76125</v>
      </c>
      <c r="E409" s="38">
        <v>90749</v>
      </c>
      <c r="F409" s="38">
        <v>77225</v>
      </c>
      <c r="G409" s="38">
        <v>71845</v>
      </c>
      <c r="H409" s="38">
        <v>76500</v>
      </c>
      <c r="I409" s="55">
        <v>57910</v>
      </c>
      <c r="J409" s="55">
        <v>81500</v>
      </c>
      <c r="K409" s="55">
        <v>56156</v>
      </c>
      <c r="L409" s="55">
        <v>84000</v>
      </c>
      <c r="M409" s="55">
        <v>61755</v>
      </c>
      <c r="N409" s="55">
        <v>65000</v>
      </c>
      <c r="O409" s="55">
        <v>40760</v>
      </c>
      <c r="P409" s="55">
        <v>65000</v>
      </c>
      <c r="Q409" s="55">
        <v>66354</v>
      </c>
      <c r="R409" s="55">
        <v>64850</v>
      </c>
      <c r="S409" s="55">
        <v>35861</v>
      </c>
      <c r="T409" s="55">
        <v>40871</v>
      </c>
      <c r="U409" s="55">
        <v>30028</v>
      </c>
      <c r="V409" s="55">
        <v>38521</v>
      </c>
      <c r="W409" s="55">
        <v>34550</v>
      </c>
      <c r="X409" s="55">
        <v>38544</v>
      </c>
      <c r="Y409" s="39">
        <v>31353</v>
      </c>
      <c r="Z409" s="39">
        <v>39475</v>
      </c>
      <c r="AA409" s="39">
        <v>38000</v>
      </c>
      <c r="AB409" s="151">
        <v>40225</v>
      </c>
      <c r="AC409" s="16">
        <f t="shared" si="184"/>
        <v>750</v>
      </c>
      <c r="AD409" s="31">
        <f t="shared" si="185"/>
        <v>0.018999366687777075</v>
      </c>
    </row>
    <row r="410" spans="1:30" ht="12" customHeight="1">
      <c r="A410" s="25">
        <v>2015</v>
      </c>
      <c r="B410" s="26" t="s">
        <v>227</v>
      </c>
      <c r="C410" s="38">
        <v>411</v>
      </c>
      <c r="D410" s="38">
        <v>500</v>
      </c>
      <c r="E410" s="38">
        <v>386</v>
      </c>
      <c r="F410" s="38">
        <v>500</v>
      </c>
      <c r="G410" s="38">
        <v>203</v>
      </c>
      <c r="H410" s="38">
        <v>500</v>
      </c>
      <c r="I410" s="55">
        <v>10</v>
      </c>
      <c r="J410" s="55">
        <v>500</v>
      </c>
      <c r="K410" s="55">
        <v>0</v>
      </c>
      <c r="L410" s="55">
        <v>0</v>
      </c>
      <c r="M410" s="55">
        <v>0</v>
      </c>
      <c r="N410" s="55">
        <v>18750</v>
      </c>
      <c r="O410" s="55">
        <v>18571</v>
      </c>
      <c r="P410" s="55">
        <v>24000</v>
      </c>
      <c r="Q410" s="55">
        <v>25657</v>
      </c>
      <c r="R410" s="55">
        <v>24000</v>
      </c>
      <c r="S410" s="55">
        <v>18078</v>
      </c>
      <c r="T410" s="55">
        <v>24000</v>
      </c>
      <c r="U410" s="55">
        <v>16883</v>
      </c>
      <c r="V410" s="55">
        <v>22300</v>
      </c>
      <c r="W410" s="55">
        <v>23219</v>
      </c>
      <c r="X410" s="55">
        <v>15800</v>
      </c>
      <c r="Y410" s="39">
        <v>16771</v>
      </c>
      <c r="Z410" s="39">
        <v>15800</v>
      </c>
      <c r="AA410" s="39">
        <v>16500</v>
      </c>
      <c r="AB410" s="151">
        <v>19000</v>
      </c>
      <c r="AC410" s="16">
        <f t="shared" si="184"/>
        <v>3200</v>
      </c>
      <c r="AD410" s="31">
        <f t="shared" si="185"/>
        <v>0.20253164556962025</v>
      </c>
    </row>
    <row r="411" spans="1:30" ht="12" customHeight="1">
      <c r="A411" s="25">
        <v>2021</v>
      </c>
      <c r="B411" s="26" t="s">
        <v>110</v>
      </c>
      <c r="C411" s="38">
        <v>1346</v>
      </c>
      <c r="D411" s="38">
        <v>15000</v>
      </c>
      <c r="E411" s="38">
        <v>17741</v>
      </c>
      <c r="F411" s="38">
        <v>15000</v>
      </c>
      <c r="G411" s="38">
        <v>13069</v>
      </c>
      <c r="H411" s="38">
        <v>9000</v>
      </c>
      <c r="I411" s="55">
        <v>6970</v>
      </c>
      <c r="J411" s="55">
        <v>9000</v>
      </c>
      <c r="K411" s="55">
        <v>7880</v>
      </c>
      <c r="L411" s="55">
        <v>9000</v>
      </c>
      <c r="M411" s="55">
        <v>8261</v>
      </c>
      <c r="N411" s="55">
        <v>9000</v>
      </c>
      <c r="O411" s="55">
        <v>9120</v>
      </c>
      <c r="P411" s="55">
        <v>9000</v>
      </c>
      <c r="Q411" s="55">
        <v>11248</v>
      </c>
      <c r="R411" s="55">
        <v>10000</v>
      </c>
      <c r="S411" s="55">
        <v>8500</v>
      </c>
      <c r="T411" s="55">
        <v>13000</v>
      </c>
      <c r="U411" s="55">
        <v>10667</v>
      </c>
      <c r="V411" s="55">
        <v>300</v>
      </c>
      <c r="W411" s="55">
        <v>0</v>
      </c>
      <c r="X411" s="55">
        <v>300</v>
      </c>
      <c r="Y411" s="27">
        <v>0</v>
      </c>
      <c r="Z411" s="27">
        <v>300</v>
      </c>
      <c r="AA411" s="27">
        <v>300</v>
      </c>
      <c r="AB411" s="27">
        <v>300</v>
      </c>
      <c r="AC411" s="16">
        <f t="shared" si="184"/>
        <v>0</v>
      </c>
      <c r="AD411" s="31">
        <f t="shared" si="185"/>
        <v>0</v>
      </c>
    </row>
    <row r="412" spans="1:30" ht="12" customHeight="1">
      <c r="A412" s="25">
        <v>2022</v>
      </c>
      <c r="B412" s="26" t="s">
        <v>215</v>
      </c>
      <c r="C412" s="38">
        <v>570</v>
      </c>
      <c r="D412" s="38">
        <v>635</v>
      </c>
      <c r="E412" s="38">
        <v>572</v>
      </c>
      <c r="F412" s="38">
        <v>635</v>
      </c>
      <c r="G412" s="38">
        <v>840</v>
      </c>
      <c r="H412" s="38">
        <v>635</v>
      </c>
      <c r="I412" s="55">
        <v>525</v>
      </c>
      <c r="J412" s="55">
        <v>635</v>
      </c>
      <c r="K412" s="55">
        <v>635</v>
      </c>
      <c r="L412" s="55">
        <v>700</v>
      </c>
      <c r="M412" s="55">
        <v>684</v>
      </c>
      <c r="N412" s="55">
        <v>700</v>
      </c>
      <c r="O412" s="55">
        <v>763</v>
      </c>
      <c r="P412" s="55">
        <v>1080</v>
      </c>
      <c r="Q412" s="55">
        <v>1151</v>
      </c>
      <c r="R412" s="55">
        <v>1080</v>
      </c>
      <c r="S412" s="55">
        <v>1532</v>
      </c>
      <c r="T412" s="55">
        <v>1085</v>
      </c>
      <c r="U412" s="55">
        <v>1085</v>
      </c>
      <c r="V412" s="55">
        <v>1085</v>
      </c>
      <c r="W412" s="55">
        <v>1085</v>
      </c>
      <c r="X412" s="55">
        <v>1085</v>
      </c>
      <c r="Y412" s="39">
        <v>1103</v>
      </c>
      <c r="Z412" s="39">
        <v>1190</v>
      </c>
      <c r="AA412" s="39">
        <v>1190</v>
      </c>
      <c r="AB412" s="39">
        <v>1260</v>
      </c>
      <c r="AC412" s="16">
        <f t="shared" si="184"/>
        <v>70</v>
      </c>
      <c r="AD412" s="31">
        <f t="shared" si="185"/>
        <v>0.058823529411764705</v>
      </c>
    </row>
    <row r="413" spans="1:30" ht="12" customHeight="1">
      <c r="A413" s="25">
        <v>2032</v>
      </c>
      <c r="B413" s="26" t="s">
        <v>195</v>
      </c>
      <c r="C413" s="38">
        <v>5795</v>
      </c>
      <c r="D413" s="38">
        <v>4000</v>
      </c>
      <c r="E413" s="38">
        <v>3074</v>
      </c>
      <c r="F413" s="38">
        <v>4000</v>
      </c>
      <c r="G413" s="38">
        <v>4984</v>
      </c>
      <c r="H413" s="38">
        <v>4000</v>
      </c>
      <c r="I413" s="55">
        <v>4035</v>
      </c>
      <c r="J413" s="55">
        <v>4000</v>
      </c>
      <c r="K413" s="55">
        <v>6446</v>
      </c>
      <c r="L413" s="55">
        <v>4000</v>
      </c>
      <c r="M413" s="55">
        <v>4018</v>
      </c>
      <c r="N413" s="55">
        <v>4000</v>
      </c>
      <c r="O413" s="55">
        <v>3881</v>
      </c>
      <c r="P413" s="55">
        <v>4000</v>
      </c>
      <c r="Q413" s="55">
        <v>4786</v>
      </c>
      <c r="R413" s="55">
        <v>4000</v>
      </c>
      <c r="S413" s="55">
        <v>3991</v>
      </c>
      <c r="T413" s="55">
        <v>4500</v>
      </c>
      <c r="U413" s="55">
        <v>4398</v>
      </c>
      <c r="V413" s="55">
        <v>4500</v>
      </c>
      <c r="W413" s="55">
        <v>5031</v>
      </c>
      <c r="X413" s="55">
        <v>4500</v>
      </c>
      <c r="Y413" s="39">
        <v>1893</v>
      </c>
      <c r="Z413" s="39">
        <v>4500</v>
      </c>
      <c r="AA413" s="39">
        <v>4200</v>
      </c>
      <c r="AB413" s="39">
        <v>4500</v>
      </c>
      <c r="AC413" s="16">
        <f t="shared" si="184"/>
        <v>0</v>
      </c>
      <c r="AD413" s="31">
        <f t="shared" si="185"/>
        <v>0</v>
      </c>
    </row>
    <row r="414" spans="1:30" ht="12" customHeight="1">
      <c r="A414" s="25">
        <v>2062</v>
      </c>
      <c r="B414" s="26" t="s">
        <v>228</v>
      </c>
      <c r="C414" s="38">
        <v>518</v>
      </c>
      <c r="D414" s="38">
        <v>500</v>
      </c>
      <c r="E414" s="38">
        <v>403</v>
      </c>
      <c r="F414" s="38">
        <v>500</v>
      </c>
      <c r="G414" s="38">
        <v>512</v>
      </c>
      <c r="H414" s="38">
        <v>500</v>
      </c>
      <c r="I414" s="55">
        <v>486</v>
      </c>
      <c r="J414" s="55">
        <v>500</v>
      </c>
      <c r="K414" s="55">
        <v>375</v>
      </c>
      <c r="L414" s="55">
        <v>500</v>
      </c>
      <c r="M414" s="55">
        <v>446</v>
      </c>
      <c r="N414" s="55">
        <v>500</v>
      </c>
      <c r="O414" s="55">
        <v>330</v>
      </c>
      <c r="P414" s="55">
        <v>500</v>
      </c>
      <c r="Q414" s="55">
        <v>515</v>
      </c>
      <c r="R414" s="55">
        <v>720</v>
      </c>
      <c r="S414" s="55">
        <v>717</v>
      </c>
      <c r="T414" s="55">
        <v>800</v>
      </c>
      <c r="U414" s="55">
        <v>723</v>
      </c>
      <c r="V414" s="55">
        <v>800</v>
      </c>
      <c r="W414" s="55">
        <v>799</v>
      </c>
      <c r="X414" s="55">
        <v>1080</v>
      </c>
      <c r="Y414" s="39">
        <v>1110</v>
      </c>
      <c r="Z414" s="39">
        <v>1100</v>
      </c>
      <c r="AA414" s="39">
        <v>1100</v>
      </c>
      <c r="AB414" s="39">
        <v>2200</v>
      </c>
      <c r="AC414" s="16">
        <f t="shared" si="184"/>
        <v>1100</v>
      </c>
      <c r="AD414" s="31">
        <f t="shared" si="185"/>
        <v>1</v>
      </c>
    </row>
    <row r="415" spans="1:30" ht="12" customHeight="1">
      <c r="A415" s="25">
        <v>2063</v>
      </c>
      <c r="B415" s="26" t="s">
        <v>229</v>
      </c>
      <c r="C415" s="38">
        <v>1145</v>
      </c>
      <c r="D415" s="38">
        <v>520</v>
      </c>
      <c r="E415" s="38">
        <v>276</v>
      </c>
      <c r="F415" s="38">
        <v>520</v>
      </c>
      <c r="G415" s="38">
        <v>238</v>
      </c>
      <c r="H415" s="38">
        <v>520</v>
      </c>
      <c r="I415" s="55">
        <v>48</v>
      </c>
      <c r="J415" s="55">
        <v>520</v>
      </c>
      <c r="K415" s="55">
        <v>654</v>
      </c>
      <c r="L415" s="55">
        <v>1600</v>
      </c>
      <c r="M415" s="55">
        <v>1142</v>
      </c>
      <c r="N415" s="55">
        <v>1600</v>
      </c>
      <c r="O415" s="55">
        <v>693</v>
      </c>
      <c r="P415" s="55">
        <v>1600</v>
      </c>
      <c r="Q415" s="55">
        <v>396</v>
      </c>
      <c r="R415" s="55">
        <v>1600</v>
      </c>
      <c r="S415" s="55">
        <v>312</v>
      </c>
      <c r="T415" s="55">
        <v>1600</v>
      </c>
      <c r="U415" s="55">
        <v>1001</v>
      </c>
      <c r="V415" s="55">
        <v>1800</v>
      </c>
      <c r="W415" s="55">
        <v>1764</v>
      </c>
      <c r="X415" s="55">
        <v>1800</v>
      </c>
      <c r="Y415" s="39">
        <v>1138</v>
      </c>
      <c r="Z415" s="39">
        <v>1800</v>
      </c>
      <c r="AA415" s="39">
        <v>1200</v>
      </c>
      <c r="AB415" s="39">
        <v>1600</v>
      </c>
      <c r="AC415" s="16">
        <f t="shared" si="184"/>
        <v>-200</v>
      </c>
      <c r="AD415" s="31">
        <f t="shared" si="185"/>
        <v>-0.1111111111111111</v>
      </c>
    </row>
    <row r="416" spans="1:30" ht="12" customHeight="1">
      <c r="A416" s="25">
        <v>3002</v>
      </c>
      <c r="B416" s="26" t="s">
        <v>199</v>
      </c>
      <c r="C416" s="38">
        <v>0</v>
      </c>
      <c r="D416" s="38">
        <v>200</v>
      </c>
      <c r="E416" s="38"/>
      <c r="F416" s="38">
        <v>200</v>
      </c>
      <c r="G416" s="38">
        <v>0</v>
      </c>
      <c r="H416" s="38">
        <v>200</v>
      </c>
      <c r="I416" s="55">
        <v>200</v>
      </c>
      <c r="J416" s="55">
        <v>200</v>
      </c>
      <c r="K416" s="55">
        <v>200</v>
      </c>
      <c r="L416" s="55">
        <v>200</v>
      </c>
      <c r="M416" s="55">
        <v>0</v>
      </c>
      <c r="N416" s="55">
        <v>327</v>
      </c>
      <c r="O416" s="55">
        <v>327</v>
      </c>
      <c r="P416" s="55">
        <v>380</v>
      </c>
      <c r="Q416" s="55">
        <v>380</v>
      </c>
      <c r="R416" s="55">
        <v>400</v>
      </c>
      <c r="S416" s="55">
        <v>500</v>
      </c>
      <c r="T416" s="55">
        <v>524</v>
      </c>
      <c r="U416" s="55">
        <v>524</v>
      </c>
      <c r="V416" s="55">
        <v>352</v>
      </c>
      <c r="W416" s="55">
        <v>352</v>
      </c>
      <c r="X416" s="55">
        <v>375</v>
      </c>
      <c r="Y416" s="27">
        <v>375</v>
      </c>
      <c r="Z416" s="27">
        <v>536</v>
      </c>
      <c r="AA416" s="27">
        <v>536</v>
      </c>
      <c r="AB416" s="27">
        <v>536</v>
      </c>
      <c r="AC416" s="16">
        <f t="shared" si="184"/>
        <v>0</v>
      </c>
      <c r="AD416" s="31">
        <f t="shared" si="185"/>
        <v>0</v>
      </c>
    </row>
    <row r="417" spans="1:30" s="33" customFormat="1" ht="12" customHeight="1">
      <c r="A417" s="25">
        <v>3006</v>
      </c>
      <c r="B417" s="26" t="s">
        <v>148</v>
      </c>
      <c r="C417" s="38">
        <v>1409</v>
      </c>
      <c r="D417" s="38">
        <v>1500</v>
      </c>
      <c r="E417" s="38">
        <v>1571</v>
      </c>
      <c r="F417" s="38">
        <v>1500</v>
      </c>
      <c r="G417" s="38">
        <v>1573</v>
      </c>
      <c r="H417" s="38">
        <v>1500</v>
      </c>
      <c r="I417" s="55">
        <v>1126</v>
      </c>
      <c r="J417" s="55">
        <v>1500</v>
      </c>
      <c r="K417" s="55">
        <v>1344</v>
      </c>
      <c r="L417" s="55">
        <v>1500</v>
      </c>
      <c r="M417" s="55">
        <v>1467</v>
      </c>
      <c r="N417" s="55">
        <v>1500</v>
      </c>
      <c r="O417" s="55">
        <v>1312</v>
      </c>
      <c r="P417" s="55">
        <v>1500</v>
      </c>
      <c r="Q417" s="55">
        <v>1418</v>
      </c>
      <c r="R417" s="55">
        <v>1500</v>
      </c>
      <c r="S417" s="55">
        <v>1380</v>
      </c>
      <c r="T417" s="55">
        <v>1500</v>
      </c>
      <c r="U417" s="55">
        <v>1304</v>
      </c>
      <c r="V417" s="55">
        <v>1500</v>
      </c>
      <c r="W417" s="55">
        <v>1504</v>
      </c>
      <c r="X417" s="55">
        <v>1500</v>
      </c>
      <c r="Y417" s="39">
        <v>1051</v>
      </c>
      <c r="Z417" s="39">
        <v>1500</v>
      </c>
      <c r="AA417" s="39">
        <v>1500</v>
      </c>
      <c r="AB417" s="39">
        <v>1500</v>
      </c>
      <c r="AC417" s="16">
        <f t="shared" si="184"/>
        <v>0</v>
      </c>
      <c r="AD417" s="31">
        <f t="shared" si="185"/>
        <v>0</v>
      </c>
    </row>
    <row r="418" spans="1:30" s="33" customFormat="1" ht="12" customHeight="1">
      <c r="A418" s="25">
        <v>3040</v>
      </c>
      <c r="B418" s="26" t="s">
        <v>220</v>
      </c>
      <c r="C418" s="38">
        <v>2794</v>
      </c>
      <c r="D418" s="38">
        <v>2200</v>
      </c>
      <c r="E418" s="38">
        <v>2200</v>
      </c>
      <c r="F418" s="38">
        <v>2200</v>
      </c>
      <c r="G418" s="38">
        <v>0</v>
      </c>
      <c r="H418" s="38">
        <v>2200</v>
      </c>
      <c r="I418" s="55">
        <v>2200</v>
      </c>
      <c r="J418" s="55">
        <v>2200</v>
      </c>
      <c r="K418" s="55">
        <v>2200</v>
      </c>
      <c r="L418" s="55">
        <v>2200</v>
      </c>
      <c r="M418" s="55">
        <v>0</v>
      </c>
      <c r="N418" s="55">
        <v>3450</v>
      </c>
      <c r="O418" s="55">
        <v>3468</v>
      </c>
      <c r="P418" s="55">
        <v>4200</v>
      </c>
      <c r="Q418" s="55">
        <v>4218</v>
      </c>
      <c r="R418" s="55">
        <v>4400</v>
      </c>
      <c r="S418" s="55">
        <v>4400</v>
      </c>
      <c r="T418" s="55">
        <v>6248</v>
      </c>
      <c r="U418" s="55">
        <v>6248</v>
      </c>
      <c r="V418" s="55">
        <v>4374</v>
      </c>
      <c r="W418" s="55">
        <v>4374</v>
      </c>
      <c r="X418" s="55">
        <v>5125</v>
      </c>
      <c r="Y418" s="39">
        <v>5125</v>
      </c>
      <c r="Z418" s="39">
        <v>7310</v>
      </c>
      <c r="AA418" s="39">
        <v>7310</v>
      </c>
      <c r="AB418" s="39">
        <v>7310</v>
      </c>
      <c r="AC418" s="16">
        <f t="shared" si="184"/>
        <v>0</v>
      </c>
      <c r="AD418" s="31">
        <f t="shared" si="185"/>
        <v>0</v>
      </c>
    </row>
    <row r="419" spans="1:30" s="33" customFormat="1" ht="12" customHeight="1">
      <c r="A419" s="32"/>
      <c r="B419" s="26" t="s">
        <v>141</v>
      </c>
      <c r="C419" s="37">
        <f aca="true" t="shared" si="188" ref="C419:H419">SUM(C405:C418)</f>
        <v>404732</v>
      </c>
      <c r="D419" s="37">
        <f t="shared" si="188"/>
        <v>478050</v>
      </c>
      <c r="E419" s="37">
        <f t="shared" si="188"/>
        <v>477318</v>
      </c>
      <c r="F419" s="37">
        <f>SUM(F405:F418)</f>
        <v>493050</v>
      </c>
      <c r="G419" s="37">
        <f t="shared" si="188"/>
        <v>451506</v>
      </c>
      <c r="H419" s="37">
        <f t="shared" si="188"/>
        <v>505905</v>
      </c>
      <c r="I419" s="59">
        <f aca="true" t="shared" si="189" ref="I419:X419">SUM(I405:I418)</f>
        <v>493272</v>
      </c>
      <c r="J419" s="59">
        <f t="shared" si="189"/>
        <v>597655</v>
      </c>
      <c r="K419" s="59">
        <f t="shared" si="189"/>
        <v>572962</v>
      </c>
      <c r="L419" s="59">
        <f t="shared" si="189"/>
        <v>735200</v>
      </c>
      <c r="M419" s="59">
        <f t="shared" si="189"/>
        <v>684396</v>
      </c>
      <c r="N419" s="59">
        <f t="shared" si="189"/>
        <v>715952</v>
      </c>
      <c r="O419" s="59">
        <f t="shared" si="189"/>
        <v>705754</v>
      </c>
      <c r="P419" s="59">
        <f t="shared" si="189"/>
        <v>724210</v>
      </c>
      <c r="Q419" s="59">
        <f t="shared" si="189"/>
        <v>726382</v>
      </c>
      <c r="R419" s="59">
        <f t="shared" si="189"/>
        <v>737250</v>
      </c>
      <c r="S419" s="59">
        <f t="shared" si="189"/>
        <v>677409</v>
      </c>
      <c r="T419" s="59">
        <f t="shared" si="189"/>
        <v>723498</v>
      </c>
      <c r="U419" s="59">
        <f t="shared" si="189"/>
        <v>671639</v>
      </c>
      <c r="V419" s="59">
        <f t="shared" si="189"/>
        <v>749636</v>
      </c>
      <c r="W419" s="59">
        <f t="shared" si="189"/>
        <v>649139</v>
      </c>
      <c r="X419" s="59">
        <f t="shared" si="189"/>
        <v>670729</v>
      </c>
      <c r="Y419" s="40">
        <f>SUM(Y405:Y418)</f>
        <v>636479</v>
      </c>
      <c r="Z419" s="40">
        <f>SUM(Z405:Z418)</f>
        <v>649576</v>
      </c>
      <c r="AA419" s="40">
        <f>SUM(AA405:AA418)</f>
        <v>648756</v>
      </c>
      <c r="AB419" s="40">
        <f>SUM(AB405:AB418)</f>
        <v>613111</v>
      </c>
      <c r="AC419" s="21">
        <f t="shared" si="184"/>
        <v>-36465</v>
      </c>
      <c r="AD419" s="34">
        <f t="shared" si="185"/>
        <v>-0.05613661834796852</v>
      </c>
    </row>
    <row r="420" spans="1:30" s="33" customFormat="1" ht="12" customHeight="1">
      <c r="A420" s="32">
        <v>320</v>
      </c>
      <c r="B420" s="26" t="s">
        <v>223</v>
      </c>
      <c r="C420" s="4">
        <f>SUM(C404+C419)</f>
        <v>467893</v>
      </c>
      <c r="D420" s="4">
        <f>SUM(D404+D419)</f>
        <v>552282</v>
      </c>
      <c r="E420" s="4">
        <f>SUM(E404+E419)</f>
        <v>553053</v>
      </c>
      <c r="F420" s="4">
        <f>SUM(F404+F419)</f>
        <v>571102.709</v>
      </c>
      <c r="G420" s="4">
        <f>SUM(G419+G404)</f>
        <v>528306</v>
      </c>
      <c r="H420" s="4">
        <f aca="true" t="shared" si="190" ref="H420:X420">SUM(H404+H419)</f>
        <v>587479</v>
      </c>
      <c r="I420" s="4">
        <f t="shared" si="190"/>
        <v>568254</v>
      </c>
      <c r="J420" s="4">
        <f t="shared" si="190"/>
        <v>681837</v>
      </c>
      <c r="K420" s="4">
        <f t="shared" si="190"/>
        <v>652548</v>
      </c>
      <c r="L420" s="4">
        <f t="shared" si="190"/>
        <v>822934</v>
      </c>
      <c r="M420" s="4">
        <f t="shared" si="190"/>
        <v>756788</v>
      </c>
      <c r="N420" s="4">
        <f t="shared" si="190"/>
        <v>804579.1685</v>
      </c>
      <c r="O420" s="4">
        <f t="shared" si="190"/>
        <v>804360</v>
      </c>
      <c r="P420" s="4">
        <f t="shared" si="190"/>
        <v>816385.3125</v>
      </c>
      <c r="Q420" s="4">
        <f t="shared" si="190"/>
        <v>816292</v>
      </c>
      <c r="R420" s="4">
        <f t="shared" si="190"/>
        <v>833043.429</v>
      </c>
      <c r="S420" s="4">
        <f t="shared" si="190"/>
        <v>772275</v>
      </c>
      <c r="T420" s="4">
        <f t="shared" si="190"/>
        <v>825283.228</v>
      </c>
      <c r="U420" s="4">
        <f t="shared" si="190"/>
        <v>763611</v>
      </c>
      <c r="V420" s="4">
        <f t="shared" si="190"/>
        <v>844803.9825</v>
      </c>
      <c r="W420" s="4">
        <f t="shared" si="190"/>
        <v>744468</v>
      </c>
      <c r="X420" s="4">
        <f t="shared" si="190"/>
        <v>769280.422</v>
      </c>
      <c r="Y420" s="40">
        <f>SUM(Y404+Y419)</f>
        <v>734148</v>
      </c>
      <c r="Z420" s="40">
        <f>SUM(Z404+Z419)</f>
        <v>752768.2135</v>
      </c>
      <c r="AA420" s="40">
        <f>SUM(AA404+AA419)</f>
        <v>750317.316</v>
      </c>
      <c r="AB420" s="40">
        <f>SUM(AB404+AB419)</f>
        <v>719375.5445</v>
      </c>
      <c r="AC420" s="21">
        <f t="shared" si="184"/>
        <v>-33392.668999999994</v>
      </c>
      <c r="AD420" s="34">
        <f t="shared" si="185"/>
        <v>-0.04435982869778812</v>
      </c>
    </row>
    <row r="421" spans="1:30" ht="12" customHeight="1">
      <c r="A421" s="3">
        <v>410</v>
      </c>
      <c r="B421" s="30" t="s">
        <v>73</v>
      </c>
      <c r="C421" s="3" t="s">
        <v>1</v>
      </c>
      <c r="D421" s="6" t="s">
        <v>2</v>
      </c>
      <c r="E421" s="6" t="s">
        <v>1</v>
      </c>
      <c r="F421" s="6" t="s">
        <v>2</v>
      </c>
      <c r="G421" s="6" t="s">
        <v>1</v>
      </c>
      <c r="H421" s="6" t="s">
        <v>2</v>
      </c>
      <c r="I421" s="6" t="s">
        <v>1</v>
      </c>
      <c r="J421" s="6" t="s">
        <v>2</v>
      </c>
      <c r="K421" s="6" t="s">
        <v>1</v>
      </c>
      <c r="L421" s="6" t="s">
        <v>2</v>
      </c>
      <c r="M421" s="6" t="s">
        <v>1</v>
      </c>
      <c r="N421" s="6" t="s">
        <v>2</v>
      </c>
      <c r="O421" s="6" t="s">
        <v>1</v>
      </c>
      <c r="P421" s="6" t="s">
        <v>2</v>
      </c>
      <c r="Q421" s="6" t="s">
        <v>42</v>
      </c>
      <c r="R421" s="6" t="s">
        <v>2</v>
      </c>
      <c r="S421" s="6" t="s">
        <v>1</v>
      </c>
      <c r="T421" s="6" t="s">
        <v>2</v>
      </c>
      <c r="U421" s="6" t="s">
        <v>42</v>
      </c>
      <c r="V421" s="6" t="s">
        <v>2</v>
      </c>
      <c r="W421" s="6" t="s">
        <v>1</v>
      </c>
      <c r="X421" s="6" t="s">
        <v>2</v>
      </c>
      <c r="Y421" s="6" t="s">
        <v>1</v>
      </c>
      <c r="Z421" s="6" t="s">
        <v>2</v>
      </c>
      <c r="AA421" s="6" t="s">
        <v>43</v>
      </c>
      <c r="AB421" s="6" t="s">
        <v>2</v>
      </c>
      <c r="AC421" s="6" t="s">
        <v>3</v>
      </c>
      <c r="AD421" s="7" t="s">
        <v>4</v>
      </c>
    </row>
    <row r="422" spans="1:30" ht="12" customHeight="1">
      <c r="A422" s="3"/>
      <c r="B422" s="30"/>
      <c r="C422" s="3" t="s">
        <v>5</v>
      </c>
      <c r="D422" s="6" t="s">
        <v>6</v>
      </c>
      <c r="E422" s="6" t="s">
        <v>6</v>
      </c>
      <c r="F422" s="6" t="s">
        <v>7</v>
      </c>
      <c r="G422" s="6" t="s">
        <v>7</v>
      </c>
      <c r="H422" s="6" t="s">
        <v>8</v>
      </c>
      <c r="I422" s="6" t="s">
        <v>8</v>
      </c>
      <c r="J422" s="6" t="s">
        <v>9</v>
      </c>
      <c r="K422" s="6" t="s">
        <v>9</v>
      </c>
      <c r="L422" s="6" t="s">
        <v>10</v>
      </c>
      <c r="M422" s="6" t="s">
        <v>10</v>
      </c>
      <c r="N422" s="6" t="s">
        <v>44</v>
      </c>
      <c r="O422" s="6" t="s">
        <v>11</v>
      </c>
      <c r="P422" s="6" t="s">
        <v>45</v>
      </c>
      <c r="Q422" s="6" t="s">
        <v>45</v>
      </c>
      <c r="R422" s="6" t="s">
        <v>46</v>
      </c>
      <c r="S422" s="6" t="s">
        <v>13</v>
      </c>
      <c r="T422" s="6" t="s">
        <v>14</v>
      </c>
      <c r="U422" s="6" t="s">
        <v>14</v>
      </c>
      <c r="V422" s="6" t="s">
        <v>15</v>
      </c>
      <c r="W422" s="6" t="s">
        <v>15</v>
      </c>
      <c r="X422" s="6" t="s">
        <v>16</v>
      </c>
      <c r="Y422" s="6" t="s">
        <v>16</v>
      </c>
      <c r="Z422" s="6" t="s">
        <v>17</v>
      </c>
      <c r="AA422" s="6" t="s">
        <v>17</v>
      </c>
      <c r="AB422" s="6" t="s">
        <v>402</v>
      </c>
      <c r="AC422" s="6" t="s">
        <v>400</v>
      </c>
      <c r="AD422" s="7" t="s">
        <v>400</v>
      </c>
    </row>
    <row r="423" spans="1:30" ht="12" customHeight="1">
      <c r="A423" s="25">
        <v>2100</v>
      </c>
      <c r="B423" s="26" t="s">
        <v>230</v>
      </c>
      <c r="G423" s="60">
        <v>0</v>
      </c>
      <c r="H423" s="38">
        <v>3250</v>
      </c>
      <c r="I423" s="38">
        <v>3250</v>
      </c>
      <c r="J423" s="38">
        <v>3250</v>
      </c>
      <c r="K423" s="38">
        <v>3250</v>
      </c>
      <c r="L423" s="38">
        <v>3250</v>
      </c>
      <c r="M423" s="38">
        <v>3250</v>
      </c>
      <c r="N423" s="38">
        <v>3250</v>
      </c>
      <c r="O423" s="38">
        <v>3250</v>
      </c>
      <c r="P423" s="38">
        <v>3250</v>
      </c>
      <c r="Q423" s="38">
        <v>3250</v>
      </c>
      <c r="R423" s="38">
        <f>SUM(P423*1.03)</f>
        <v>3347.5</v>
      </c>
      <c r="S423" s="38">
        <f aca="true" t="shared" si="191" ref="S423:U435">SUM(Q423*1.03)</f>
        <v>3347.5</v>
      </c>
      <c r="T423" s="38">
        <f t="shared" si="191"/>
        <v>3447.925</v>
      </c>
      <c r="U423" s="38">
        <v>3448</v>
      </c>
      <c r="V423" s="38">
        <f>SUM(T423*1)</f>
        <v>3447.925</v>
      </c>
      <c r="W423" s="38">
        <f>SUM(U423*1)</f>
        <v>3448</v>
      </c>
      <c r="X423" s="38">
        <f aca="true" t="shared" si="192" ref="X423:Z437">SUM(V423*1)</f>
        <v>3447.925</v>
      </c>
      <c r="Y423" s="38">
        <f t="shared" si="192"/>
        <v>3448</v>
      </c>
      <c r="Z423" s="38">
        <v>3500</v>
      </c>
      <c r="AA423" s="38">
        <v>3500</v>
      </c>
      <c r="AB423" s="38">
        <v>3600</v>
      </c>
      <c r="AC423" s="16">
        <f aca="true" t="shared" si="193" ref="AC423:AC438">SUM(AB423-Z423)</f>
        <v>100</v>
      </c>
      <c r="AD423" s="31">
        <f aca="true" t="shared" si="194" ref="AD423:AD439">SUM(AC423/Z423)</f>
        <v>0.02857142857142857</v>
      </c>
    </row>
    <row r="424" spans="1:30" ht="12" customHeight="1">
      <c r="A424" s="25">
        <v>2100</v>
      </c>
      <c r="B424" s="26" t="s">
        <v>231</v>
      </c>
      <c r="C424" s="38">
        <v>5000</v>
      </c>
      <c r="D424" s="38">
        <v>5000</v>
      </c>
      <c r="E424" s="38">
        <v>5000</v>
      </c>
      <c r="F424" s="38">
        <v>5000</v>
      </c>
      <c r="G424" s="38">
        <v>5000</v>
      </c>
      <c r="H424" s="38">
        <v>1750</v>
      </c>
      <c r="I424" s="38">
        <v>1750</v>
      </c>
      <c r="J424" s="38">
        <v>1750</v>
      </c>
      <c r="K424" s="38">
        <v>1750</v>
      </c>
      <c r="L424" s="38">
        <v>1750</v>
      </c>
      <c r="M424" s="38">
        <v>1750</v>
      </c>
      <c r="N424" s="38">
        <v>1750</v>
      </c>
      <c r="O424" s="38">
        <v>1750</v>
      </c>
      <c r="P424" s="38">
        <v>1750</v>
      </c>
      <c r="Q424" s="38">
        <v>1750</v>
      </c>
      <c r="R424" s="38">
        <f aca="true" t="shared" si="195" ref="R424:R435">SUM(P424*1.03)</f>
        <v>1802.5</v>
      </c>
      <c r="S424" s="38">
        <f t="shared" si="191"/>
        <v>1802.5</v>
      </c>
      <c r="T424" s="38">
        <f t="shared" si="191"/>
        <v>1856.575</v>
      </c>
      <c r="U424" s="38">
        <f t="shared" si="191"/>
        <v>1856.575</v>
      </c>
      <c r="V424" s="38">
        <f aca="true" t="shared" si="196" ref="V424:W437">SUM(T424*1)</f>
        <v>1856.575</v>
      </c>
      <c r="W424" s="38">
        <f t="shared" si="196"/>
        <v>1856.575</v>
      </c>
      <c r="X424" s="38">
        <f t="shared" si="192"/>
        <v>1856.575</v>
      </c>
      <c r="Y424" s="38">
        <f t="shared" si="192"/>
        <v>1856.575</v>
      </c>
      <c r="Z424" s="38">
        <v>2000</v>
      </c>
      <c r="AA424" s="38">
        <v>2000</v>
      </c>
      <c r="AB424" s="38">
        <v>2100</v>
      </c>
      <c r="AC424" s="16">
        <f t="shared" si="193"/>
        <v>100</v>
      </c>
      <c r="AD424" s="31">
        <f t="shared" si="194"/>
        <v>0.05</v>
      </c>
    </row>
    <row r="425" spans="1:30" ht="12" customHeight="1">
      <c r="A425" s="25">
        <v>2101</v>
      </c>
      <c r="B425" s="26" t="s">
        <v>232</v>
      </c>
      <c r="C425" s="38">
        <v>1000</v>
      </c>
      <c r="D425" s="38">
        <v>1000</v>
      </c>
      <c r="E425" s="38">
        <v>1000</v>
      </c>
      <c r="F425" s="38">
        <v>1000</v>
      </c>
      <c r="G425" s="38">
        <v>1000</v>
      </c>
      <c r="H425" s="38">
        <v>1000</v>
      </c>
      <c r="I425" s="38">
        <v>1000</v>
      </c>
      <c r="J425" s="38">
        <v>1000</v>
      </c>
      <c r="K425" s="38">
        <v>1000</v>
      </c>
      <c r="L425" s="38">
        <v>1000</v>
      </c>
      <c r="M425" s="38">
        <v>1000</v>
      </c>
      <c r="N425" s="38">
        <v>1000</v>
      </c>
      <c r="O425" s="38">
        <v>1000</v>
      </c>
      <c r="P425" s="38">
        <v>1000</v>
      </c>
      <c r="Q425" s="38">
        <v>1000</v>
      </c>
      <c r="R425" s="38">
        <f t="shared" si="195"/>
        <v>1030</v>
      </c>
      <c r="S425" s="38">
        <v>1000</v>
      </c>
      <c r="T425" s="38">
        <f t="shared" si="191"/>
        <v>1060.9</v>
      </c>
      <c r="U425" s="38">
        <v>1061</v>
      </c>
      <c r="V425" s="38">
        <f t="shared" si="196"/>
        <v>1060.9</v>
      </c>
      <c r="W425" s="38">
        <f t="shared" si="196"/>
        <v>1061</v>
      </c>
      <c r="X425" s="38">
        <f t="shared" si="192"/>
        <v>1060.9</v>
      </c>
      <c r="Y425" s="38">
        <f t="shared" si="192"/>
        <v>1061</v>
      </c>
      <c r="Z425" s="38">
        <v>1200</v>
      </c>
      <c r="AA425" s="38">
        <v>1200</v>
      </c>
      <c r="AB425" s="38">
        <v>1250</v>
      </c>
      <c r="AC425" s="16">
        <f t="shared" si="193"/>
        <v>50</v>
      </c>
      <c r="AD425" s="31">
        <f t="shared" si="194"/>
        <v>0.041666666666666664</v>
      </c>
    </row>
    <row r="426" spans="1:30" ht="12" customHeight="1">
      <c r="A426" s="25">
        <v>2103</v>
      </c>
      <c r="B426" s="26" t="s">
        <v>233</v>
      </c>
      <c r="C426" s="38">
        <v>4000</v>
      </c>
      <c r="D426" s="38">
        <v>4000</v>
      </c>
      <c r="E426" s="38">
        <v>4000</v>
      </c>
      <c r="F426" s="38">
        <v>4000</v>
      </c>
      <c r="G426" s="38">
        <v>4000</v>
      </c>
      <c r="H426" s="38">
        <v>4000</v>
      </c>
      <c r="I426" s="38">
        <v>4000</v>
      </c>
      <c r="J426" s="38">
        <v>4000</v>
      </c>
      <c r="K426" s="38">
        <v>4000</v>
      </c>
      <c r="L426" s="38">
        <v>4000</v>
      </c>
      <c r="M426" s="38">
        <v>4000</v>
      </c>
      <c r="N426" s="38">
        <v>4000</v>
      </c>
      <c r="O426" s="38">
        <v>4000</v>
      </c>
      <c r="P426" s="38">
        <v>4000</v>
      </c>
      <c r="Q426" s="38">
        <v>4000</v>
      </c>
      <c r="R426" s="38">
        <f t="shared" si="195"/>
        <v>4120</v>
      </c>
      <c r="S426" s="38">
        <f t="shared" si="191"/>
        <v>4120</v>
      </c>
      <c r="T426" s="38">
        <f t="shared" si="191"/>
        <v>4243.6</v>
      </c>
      <c r="U426" s="38">
        <f t="shared" si="191"/>
        <v>4243.6</v>
      </c>
      <c r="V426" s="38">
        <f t="shared" si="196"/>
        <v>4243.6</v>
      </c>
      <c r="W426" s="38">
        <f t="shared" si="196"/>
        <v>4243.6</v>
      </c>
      <c r="X426" s="38">
        <f t="shared" si="192"/>
        <v>4243.6</v>
      </c>
      <c r="Y426" s="38">
        <f t="shared" si="192"/>
        <v>4243.6</v>
      </c>
      <c r="Z426" s="38">
        <v>3500</v>
      </c>
      <c r="AA426" s="38">
        <v>3500</v>
      </c>
      <c r="AB426" s="38">
        <v>3600</v>
      </c>
      <c r="AC426" s="16">
        <f t="shared" si="193"/>
        <v>100</v>
      </c>
      <c r="AD426" s="31">
        <f t="shared" si="194"/>
        <v>0.02857142857142857</v>
      </c>
    </row>
    <row r="427" spans="1:30" ht="12" customHeight="1">
      <c r="A427" s="25">
        <v>2104</v>
      </c>
      <c r="B427" s="26" t="s">
        <v>234</v>
      </c>
      <c r="C427" s="38">
        <v>0</v>
      </c>
      <c r="D427" s="38">
        <v>1000</v>
      </c>
      <c r="E427" s="38">
        <v>1000</v>
      </c>
      <c r="F427" s="38">
        <v>1000</v>
      </c>
      <c r="G427" s="38">
        <v>1000</v>
      </c>
      <c r="H427" s="38">
        <v>1000</v>
      </c>
      <c r="I427" s="38">
        <v>1000</v>
      </c>
      <c r="J427" s="38">
        <v>1000</v>
      </c>
      <c r="K427" s="38">
        <v>1000</v>
      </c>
      <c r="L427" s="38">
        <v>1000</v>
      </c>
      <c r="M427" s="38">
        <v>1000</v>
      </c>
      <c r="N427" s="38">
        <v>1000</v>
      </c>
      <c r="O427" s="38">
        <v>1000</v>
      </c>
      <c r="P427" s="38">
        <v>1000</v>
      </c>
      <c r="Q427" s="38">
        <v>1000</v>
      </c>
      <c r="R427" s="38">
        <f t="shared" si="195"/>
        <v>1030</v>
      </c>
      <c r="S427" s="38">
        <v>1061</v>
      </c>
      <c r="T427" s="38">
        <f t="shared" si="191"/>
        <v>1060.9</v>
      </c>
      <c r="U427" s="38">
        <v>1061</v>
      </c>
      <c r="V427" s="38">
        <f t="shared" si="196"/>
        <v>1060.9</v>
      </c>
      <c r="W427" s="38">
        <v>0</v>
      </c>
      <c r="X427" s="38">
        <f t="shared" si="192"/>
        <v>1060.9</v>
      </c>
      <c r="Y427" s="38">
        <v>1200</v>
      </c>
      <c r="Z427" s="38">
        <v>0</v>
      </c>
      <c r="AA427" s="38">
        <v>0</v>
      </c>
      <c r="AB427" s="38">
        <v>0</v>
      </c>
      <c r="AC427" s="16">
        <f t="shared" si="193"/>
        <v>0</v>
      </c>
      <c r="AD427" s="31">
        <v>0</v>
      </c>
    </row>
    <row r="428" spans="1:30" ht="12" customHeight="1">
      <c r="A428" s="25">
        <v>2106</v>
      </c>
      <c r="B428" s="26" t="s">
        <v>235</v>
      </c>
      <c r="C428" s="38">
        <v>3100</v>
      </c>
      <c r="D428" s="38">
        <v>3600</v>
      </c>
      <c r="E428" s="38">
        <v>3600</v>
      </c>
      <c r="F428" s="38">
        <v>3600</v>
      </c>
      <c r="G428" s="38">
        <v>3600</v>
      </c>
      <c r="H428" s="38">
        <v>3600</v>
      </c>
      <c r="I428" s="38">
        <v>3600</v>
      </c>
      <c r="J428" s="38">
        <v>3600</v>
      </c>
      <c r="K428" s="38">
        <v>3600</v>
      </c>
      <c r="L428" s="38">
        <v>3600</v>
      </c>
      <c r="M428" s="38">
        <v>3600</v>
      </c>
      <c r="N428" s="38">
        <v>3600</v>
      </c>
      <c r="O428" s="38">
        <v>3600</v>
      </c>
      <c r="P428" s="38">
        <v>3600</v>
      </c>
      <c r="Q428" s="38">
        <v>3600</v>
      </c>
      <c r="R428" s="38">
        <f t="shared" si="195"/>
        <v>3708</v>
      </c>
      <c r="S428" s="38">
        <f t="shared" si="191"/>
        <v>3708</v>
      </c>
      <c r="T428" s="38">
        <v>0</v>
      </c>
      <c r="U428" s="38">
        <v>0</v>
      </c>
      <c r="V428" s="38">
        <f t="shared" si="196"/>
        <v>0</v>
      </c>
      <c r="W428" s="38">
        <f t="shared" si="196"/>
        <v>0</v>
      </c>
      <c r="X428" s="38">
        <f t="shared" si="192"/>
        <v>0</v>
      </c>
      <c r="Y428" s="38">
        <f t="shared" si="192"/>
        <v>0</v>
      </c>
      <c r="Z428" s="38">
        <f t="shared" si="192"/>
        <v>0</v>
      </c>
      <c r="AA428" s="38">
        <f>SUM(Y428*1)</f>
        <v>0</v>
      </c>
      <c r="AB428" s="38">
        <f>SUM(Z428*1)</f>
        <v>0</v>
      </c>
      <c r="AC428" s="16">
        <f t="shared" si="193"/>
        <v>0</v>
      </c>
      <c r="AD428" s="31" t="e">
        <f t="shared" si="194"/>
        <v>#DIV/0!</v>
      </c>
    </row>
    <row r="429" spans="1:30" ht="12" customHeight="1">
      <c r="A429" s="25">
        <v>2107</v>
      </c>
      <c r="B429" s="26" t="s">
        <v>236</v>
      </c>
      <c r="C429" s="38">
        <v>1000</v>
      </c>
      <c r="D429" s="38">
        <v>1000</v>
      </c>
      <c r="E429" s="38">
        <v>1000</v>
      </c>
      <c r="F429" s="38">
        <v>1000</v>
      </c>
      <c r="G429" s="38">
        <v>1000</v>
      </c>
      <c r="H429" s="38">
        <v>1000</v>
      </c>
      <c r="I429" s="38">
        <v>1000</v>
      </c>
      <c r="J429" s="38">
        <v>1000</v>
      </c>
      <c r="K429" s="38">
        <v>1000</v>
      </c>
      <c r="L429" s="38">
        <v>1000</v>
      </c>
      <c r="M429" s="38">
        <v>1000</v>
      </c>
      <c r="N429" s="38">
        <v>1000</v>
      </c>
      <c r="O429" s="38">
        <v>1000</v>
      </c>
      <c r="P429" s="38">
        <v>1000</v>
      </c>
      <c r="Q429" s="38">
        <v>1000</v>
      </c>
      <c r="R429" s="38">
        <f t="shared" si="195"/>
        <v>1030</v>
      </c>
      <c r="S429" s="38">
        <v>1061</v>
      </c>
      <c r="T429" s="38">
        <f t="shared" si="191"/>
        <v>1060.9</v>
      </c>
      <c r="U429" s="38">
        <v>1061</v>
      </c>
      <c r="V429" s="38">
        <f t="shared" si="196"/>
        <v>1060.9</v>
      </c>
      <c r="W429" s="38">
        <f t="shared" si="196"/>
        <v>1061</v>
      </c>
      <c r="X429" s="38">
        <f t="shared" si="192"/>
        <v>1060.9</v>
      </c>
      <c r="Y429" s="38">
        <f t="shared" si="192"/>
        <v>1061</v>
      </c>
      <c r="Z429" s="38">
        <v>1200</v>
      </c>
      <c r="AA429" s="38">
        <v>1200</v>
      </c>
      <c r="AB429" s="38">
        <v>1250</v>
      </c>
      <c r="AC429" s="16">
        <f t="shared" si="193"/>
        <v>50</v>
      </c>
      <c r="AD429" s="31">
        <f t="shared" si="194"/>
        <v>0.041666666666666664</v>
      </c>
    </row>
    <row r="430" spans="1:30" ht="12" customHeight="1">
      <c r="A430" s="25">
        <v>2110</v>
      </c>
      <c r="B430" s="26" t="s">
        <v>407</v>
      </c>
      <c r="C430" s="38">
        <v>1050</v>
      </c>
      <c r="D430" s="38">
        <v>1103</v>
      </c>
      <c r="E430" s="38">
        <v>1103</v>
      </c>
      <c r="F430" s="38">
        <v>1103</v>
      </c>
      <c r="G430" s="38">
        <v>1103</v>
      </c>
      <c r="H430" s="38">
        <v>1103</v>
      </c>
      <c r="I430" s="38">
        <v>1103</v>
      </c>
      <c r="J430" s="38">
        <v>1103</v>
      </c>
      <c r="K430" s="38">
        <v>1103</v>
      </c>
      <c r="L430" s="38">
        <v>1103</v>
      </c>
      <c r="M430" s="38">
        <v>1103</v>
      </c>
      <c r="N430" s="38">
        <v>1103</v>
      </c>
      <c r="O430" s="38">
        <v>1103</v>
      </c>
      <c r="P430" s="38">
        <v>1103</v>
      </c>
      <c r="Q430" s="38">
        <v>1103</v>
      </c>
      <c r="R430" s="38">
        <f t="shared" si="195"/>
        <v>1136.09</v>
      </c>
      <c r="S430" s="38">
        <f t="shared" si="191"/>
        <v>1136.09</v>
      </c>
      <c r="T430" s="38">
        <f t="shared" si="191"/>
        <v>1170.1726999999998</v>
      </c>
      <c r="U430" s="38">
        <f t="shared" si="191"/>
        <v>1170.1726999999998</v>
      </c>
      <c r="V430" s="38">
        <f t="shared" si="196"/>
        <v>1170.1726999999998</v>
      </c>
      <c r="W430" s="38">
        <f t="shared" si="196"/>
        <v>1170.1726999999998</v>
      </c>
      <c r="X430" s="38">
        <f t="shared" si="192"/>
        <v>1170.1726999999998</v>
      </c>
      <c r="Y430" s="38">
        <f t="shared" si="192"/>
        <v>1170.1726999999998</v>
      </c>
      <c r="Z430" s="38">
        <v>1200</v>
      </c>
      <c r="AA430" s="38">
        <v>1200</v>
      </c>
      <c r="AB430" s="38">
        <v>1250</v>
      </c>
      <c r="AC430" s="16">
        <f t="shared" si="193"/>
        <v>50</v>
      </c>
      <c r="AD430" s="31">
        <f t="shared" si="194"/>
        <v>0.041666666666666664</v>
      </c>
    </row>
    <row r="431" spans="1:30" ht="12" customHeight="1">
      <c r="A431" s="25">
        <v>2111</v>
      </c>
      <c r="B431" s="26" t="s">
        <v>237</v>
      </c>
      <c r="C431" s="38">
        <v>1000</v>
      </c>
      <c r="D431" s="38">
        <v>1030</v>
      </c>
      <c r="E431" s="38">
        <v>1030</v>
      </c>
      <c r="F431" s="38">
        <v>1030</v>
      </c>
      <c r="G431" s="38">
        <v>1030</v>
      </c>
      <c r="H431" s="38">
        <v>1030</v>
      </c>
      <c r="I431" s="38">
        <v>1030</v>
      </c>
      <c r="J431" s="38">
        <v>1030</v>
      </c>
      <c r="K431" s="38">
        <v>1030</v>
      </c>
      <c r="L431" s="38">
        <v>1030</v>
      </c>
      <c r="M431" s="38">
        <v>1030</v>
      </c>
      <c r="N431" s="38">
        <v>1030</v>
      </c>
      <c r="O431" s="38">
        <v>1030</v>
      </c>
      <c r="P431" s="38">
        <v>1030</v>
      </c>
      <c r="Q431" s="38">
        <v>1030</v>
      </c>
      <c r="R431" s="38">
        <f t="shared" si="195"/>
        <v>1060.9</v>
      </c>
      <c r="S431" s="38">
        <v>1200</v>
      </c>
      <c r="T431" s="38">
        <v>1200</v>
      </c>
      <c r="U431" s="38">
        <v>1200</v>
      </c>
      <c r="V431" s="38">
        <f t="shared" si="196"/>
        <v>1200</v>
      </c>
      <c r="W431" s="38">
        <f t="shared" si="196"/>
        <v>1200</v>
      </c>
      <c r="X431" s="38">
        <f t="shared" si="192"/>
        <v>1200</v>
      </c>
      <c r="Y431" s="38">
        <f t="shared" si="192"/>
        <v>1200</v>
      </c>
      <c r="Z431" s="38">
        <f t="shared" si="192"/>
        <v>1200</v>
      </c>
      <c r="AA431" s="38">
        <f>SUM(Y431*1)</f>
        <v>1200</v>
      </c>
      <c r="AB431" s="38">
        <v>1250</v>
      </c>
      <c r="AC431" s="16">
        <f t="shared" si="193"/>
        <v>50</v>
      </c>
      <c r="AD431" s="31">
        <f t="shared" si="194"/>
        <v>0.041666666666666664</v>
      </c>
    </row>
    <row r="432" spans="1:30" ht="12" customHeight="1">
      <c r="A432" s="25">
        <v>2113</v>
      </c>
      <c r="B432" s="26" t="s">
        <v>238</v>
      </c>
      <c r="C432" s="38">
        <v>1000</v>
      </c>
      <c r="D432" s="38">
        <v>1000</v>
      </c>
      <c r="E432" s="38">
        <v>1000</v>
      </c>
      <c r="F432" s="38">
        <v>1000</v>
      </c>
      <c r="G432" s="38">
        <v>1000</v>
      </c>
      <c r="H432" s="38">
        <v>1000</v>
      </c>
      <c r="I432" s="38">
        <v>1000</v>
      </c>
      <c r="J432" s="38">
        <v>1000</v>
      </c>
      <c r="K432" s="38">
        <v>1000</v>
      </c>
      <c r="L432" s="38">
        <v>1000</v>
      </c>
      <c r="M432" s="38">
        <v>1000</v>
      </c>
      <c r="N432" s="38">
        <v>1000</v>
      </c>
      <c r="O432" s="38">
        <v>1000</v>
      </c>
      <c r="P432" s="38">
        <v>1000</v>
      </c>
      <c r="Q432" s="38">
        <v>1000</v>
      </c>
      <c r="R432" s="38">
        <f t="shared" si="195"/>
        <v>1030</v>
      </c>
      <c r="S432" s="38">
        <v>1061</v>
      </c>
      <c r="T432" s="38">
        <f t="shared" si="191"/>
        <v>1060.9</v>
      </c>
      <c r="U432" s="38">
        <v>1061</v>
      </c>
      <c r="V432" s="38">
        <f t="shared" si="196"/>
        <v>1060.9</v>
      </c>
      <c r="W432" s="38">
        <f t="shared" si="196"/>
        <v>1061</v>
      </c>
      <c r="X432" s="38">
        <f t="shared" si="192"/>
        <v>1060.9</v>
      </c>
      <c r="Y432" s="38">
        <f t="shared" si="192"/>
        <v>1061</v>
      </c>
      <c r="Z432" s="38">
        <v>1200</v>
      </c>
      <c r="AA432" s="38">
        <v>1200</v>
      </c>
      <c r="AB432" s="38">
        <v>1250</v>
      </c>
      <c r="AC432" s="16">
        <f t="shared" si="193"/>
        <v>50</v>
      </c>
      <c r="AD432" s="31">
        <f t="shared" si="194"/>
        <v>0.041666666666666664</v>
      </c>
    </row>
    <row r="433" spans="1:30" ht="12" customHeight="1">
      <c r="A433" s="25">
        <v>2114</v>
      </c>
      <c r="B433" s="26" t="s">
        <v>239</v>
      </c>
      <c r="C433" s="38">
        <v>750</v>
      </c>
      <c r="D433" s="38">
        <v>1000</v>
      </c>
      <c r="E433" s="38">
        <v>1000</v>
      </c>
      <c r="F433" s="38">
        <v>1000</v>
      </c>
      <c r="G433" s="38">
        <v>1000</v>
      </c>
      <c r="H433" s="38">
        <v>1000</v>
      </c>
      <c r="I433" s="38">
        <v>1000</v>
      </c>
      <c r="J433" s="38">
        <v>1000</v>
      </c>
      <c r="K433" s="38">
        <v>1000</v>
      </c>
      <c r="L433" s="38">
        <v>1000</v>
      </c>
      <c r="M433" s="38">
        <v>1000</v>
      </c>
      <c r="N433" s="38">
        <v>1000</v>
      </c>
      <c r="O433" s="38">
        <v>1000</v>
      </c>
      <c r="P433" s="38">
        <v>1000</v>
      </c>
      <c r="Q433" s="38">
        <v>1000</v>
      </c>
      <c r="R433" s="38">
        <f t="shared" si="195"/>
        <v>1030</v>
      </c>
      <c r="S433" s="38">
        <v>1061</v>
      </c>
      <c r="T433" s="38">
        <f t="shared" si="191"/>
        <v>1060.9</v>
      </c>
      <c r="U433" s="38">
        <v>1061</v>
      </c>
      <c r="V433" s="38">
        <f t="shared" si="196"/>
        <v>1060.9</v>
      </c>
      <c r="W433" s="38">
        <f t="shared" si="196"/>
        <v>1061</v>
      </c>
      <c r="X433" s="38">
        <f t="shared" si="192"/>
        <v>1060.9</v>
      </c>
      <c r="Y433" s="38">
        <f t="shared" si="192"/>
        <v>1061</v>
      </c>
      <c r="Z433" s="38">
        <v>1200</v>
      </c>
      <c r="AA433" s="38">
        <v>1200</v>
      </c>
      <c r="AB433" s="38">
        <v>1250</v>
      </c>
      <c r="AC433" s="16">
        <f t="shared" si="193"/>
        <v>50</v>
      </c>
      <c r="AD433" s="31">
        <f t="shared" si="194"/>
        <v>0.041666666666666664</v>
      </c>
    </row>
    <row r="434" spans="1:30" ht="12" customHeight="1">
      <c r="A434" s="25">
        <v>2116</v>
      </c>
      <c r="B434" s="26" t="s">
        <v>240</v>
      </c>
      <c r="C434" s="38">
        <v>800</v>
      </c>
      <c r="D434" s="38">
        <v>1000</v>
      </c>
      <c r="E434" s="38">
        <v>1000</v>
      </c>
      <c r="F434" s="38">
        <v>1000</v>
      </c>
      <c r="G434" s="38">
        <v>1000</v>
      </c>
      <c r="H434" s="38">
        <v>1000</v>
      </c>
      <c r="I434" s="38">
        <v>1000</v>
      </c>
      <c r="J434" s="38">
        <v>1000</v>
      </c>
      <c r="K434" s="38">
        <v>1000</v>
      </c>
      <c r="L434" s="38">
        <v>1000</v>
      </c>
      <c r="M434" s="38">
        <v>1000</v>
      </c>
      <c r="N434" s="38">
        <v>1000</v>
      </c>
      <c r="O434" s="38">
        <v>1000</v>
      </c>
      <c r="P434" s="38">
        <v>0</v>
      </c>
      <c r="Q434" s="38">
        <v>0</v>
      </c>
      <c r="R434" s="38">
        <f t="shared" si="195"/>
        <v>0</v>
      </c>
      <c r="S434" s="38">
        <f t="shared" si="191"/>
        <v>0</v>
      </c>
      <c r="T434" s="38">
        <f t="shared" si="191"/>
        <v>0</v>
      </c>
      <c r="U434" s="38">
        <f t="shared" si="191"/>
        <v>0</v>
      </c>
      <c r="V434" s="38">
        <f t="shared" si="196"/>
        <v>0</v>
      </c>
      <c r="W434" s="38">
        <f t="shared" si="196"/>
        <v>0</v>
      </c>
      <c r="X434" s="38">
        <f t="shared" si="192"/>
        <v>0</v>
      </c>
      <c r="Y434" s="38">
        <f t="shared" si="192"/>
        <v>0</v>
      </c>
      <c r="Z434" s="38">
        <v>1200</v>
      </c>
      <c r="AA434" s="38">
        <v>1200</v>
      </c>
      <c r="AB434" s="38">
        <v>1250</v>
      </c>
      <c r="AC434" s="16">
        <f t="shared" si="193"/>
        <v>50</v>
      </c>
      <c r="AD434" s="31">
        <f t="shared" si="194"/>
        <v>0.041666666666666664</v>
      </c>
    </row>
    <row r="435" spans="1:30" ht="12" customHeight="1">
      <c r="A435" s="25">
        <v>2118</v>
      </c>
      <c r="B435" s="26" t="s">
        <v>241</v>
      </c>
      <c r="C435" s="38">
        <v>1000</v>
      </c>
      <c r="D435" s="38">
        <v>1000</v>
      </c>
      <c r="E435" s="38">
        <v>1000</v>
      </c>
      <c r="F435" s="38">
        <v>1000</v>
      </c>
      <c r="G435" s="38">
        <v>1000</v>
      </c>
      <c r="H435" s="38">
        <v>1000</v>
      </c>
      <c r="I435" s="38">
        <v>1000</v>
      </c>
      <c r="J435" s="38">
        <v>1000</v>
      </c>
      <c r="K435" s="38">
        <v>1000</v>
      </c>
      <c r="L435" s="38">
        <v>1000</v>
      </c>
      <c r="M435" s="38">
        <v>1000</v>
      </c>
      <c r="N435" s="38">
        <v>1000</v>
      </c>
      <c r="O435" s="38">
        <v>1000</v>
      </c>
      <c r="P435" s="38">
        <v>1000</v>
      </c>
      <c r="Q435" s="38">
        <v>1000</v>
      </c>
      <c r="R435" s="38">
        <f t="shared" si="195"/>
        <v>1030</v>
      </c>
      <c r="S435" s="38">
        <v>1061</v>
      </c>
      <c r="T435" s="38">
        <f t="shared" si="191"/>
        <v>1060.9</v>
      </c>
      <c r="U435" s="38">
        <v>1061</v>
      </c>
      <c r="V435" s="38">
        <f t="shared" si="196"/>
        <v>1060.9</v>
      </c>
      <c r="W435" s="38">
        <f t="shared" si="196"/>
        <v>1061</v>
      </c>
      <c r="X435" s="38">
        <f t="shared" si="192"/>
        <v>1060.9</v>
      </c>
      <c r="Y435" s="38">
        <f t="shared" si="192"/>
        <v>1061</v>
      </c>
      <c r="Z435" s="38">
        <v>1200</v>
      </c>
      <c r="AA435" s="38">
        <v>1200</v>
      </c>
      <c r="AB435" s="38">
        <v>1250</v>
      </c>
      <c r="AC435" s="16">
        <f t="shared" si="193"/>
        <v>50</v>
      </c>
      <c r="AD435" s="31">
        <f t="shared" si="194"/>
        <v>0.041666666666666664</v>
      </c>
    </row>
    <row r="436" spans="1:30" ht="12" customHeight="1">
      <c r="A436" s="25">
        <v>2121</v>
      </c>
      <c r="B436" s="26" t="s">
        <v>242</v>
      </c>
      <c r="C436" s="38">
        <v>1000</v>
      </c>
      <c r="D436" s="38">
        <v>1000</v>
      </c>
      <c r="E436" s="38">
        <v>1000</v>
      </c>
      <c r="F436" s="38">
        <v>1000</v>
      </c>
      <c r="G436" s="38">
        <v>194</v>
      </c>
      <c r="H436" s="38">
        <v>1000</v>
      </c>
      <c r="I436" s="38">
        <v>1000</v>
      </c>
      <c r="J436" s="38">
        <v>1000</v>
      </c>
      <c r="K436" s="38">
        <v>1000</v>
      </c>
      <c r="L436" s="38">
        <v>1000</v>
      </c>
      <c r="M436" s="38">
        <v>1000</v>
      </c>
      <c r="N436" s="38">
        <v>1000</v>
      </c>
      <c r="O436" s="38">
        <v>2000</v>
      </c>
      <c r="P436" s="38">
        <v>1000</v>
      </c>
      <c r="Q436" s="38">
        <v>1000</v>
      </c>
      <c r="R436" s="38">
        <v>1000</v>
      </c>
      <c r="S436" s="38">
        <v>1000</v>
      </c>
      <c r="T436" s="38">
        <v>1000</v>
      </c>
      <c r="U436" s="38">
        <v>1000</v>
      </c>
      <c r="V436" s="38">
        <f t="shared" si="196"/>
        <v>1000</v>
      </c>
      <c r="W436" s="38">
        <f t="shared" si="196"/>
        <v>1000</v>
      </c>
      <c r="X436" s="38">
        <f t="shared" si="192"/>
        <v>1000</v>
      </c>
      <c r="Y436" s="38">
        <f t="shared" si="192"/>
        <v>1000</v>
      </c>
      <c r="Z436" s="38">
        <v>1200</v>
      </c>
      <c r="AA436" s="38">
        <v>1200</v>
      </c>
      <c r="AB436" s="38">
        <v>1250</v>
      </c>
      <c r="AC436" s="16">
        <f t="shared" si="193"/>
        <v>50</v>
      </c>
      <c r="AD436" s="31">
        <f t="shared" si="194"/>
        <v>0.041666666666666664</v>
      </c>
    </row>
    <row r="437" spans="1:30" ht="12" customHeight="1">
      <c r="A437" s="25">
        <v>2122</v>
      </c>
      <c r="B437" s="26" t="s">
        <v>243</v>
      </c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>
        <v>1200</v>
      </c>
      <c r="U437" s="38">
        <v>1200</v>
      </c>
      <c r="V437" s="38">
        <f t="shared" si="196"/>
        <v>1200</v>
      </c>
      <c r="W437" s="38">
        <f t="shared" si="196"/>
        <v>1200</v>
      </c>
      <c r="X437" s="38">
        <f t="shared" si="192"/>
        <v>1200</v>
      </c>
      <c r="Y437" s="38">
        <f t="shared" si="192"/>
        <v>1200</v>
      </c>
      <c r="Z437" s="38">
        <f t="shared" si="192"/>
        <v>1200</v>
      </c>
      <c r="AA437" s="38">
        <f>SUM(Y437*1)</f>
        <v>1200</v>
      </c>
      <c r="AB437" s="38">
        <v>1250</v>
      </c>
      <c r="AC437" s="16">
        <f t="shared" si="193"/>
        <v>50</v>
      </c>
      <c r="AD437" s="31">
        <f t="shared" si="194"/>
        <v>0.041666666666666664</v>
      </c>
    </row>
    <row r="438" spans="1:30" ht="12" customHeight="1">
      <c r="A438" s="25">
        <v>5101</v>
      </c>
      <c r="B438" s="26" t="s">
        <v>244</v>
      </c>
      <c r="C438" s="38">
        <v>2150</v>
      </c>
      <c r="D438" s="38">
        <v>6000</v>
      </c>
      <c r="E438" s="38">
        <v>5500</v>
      </c>
      <c r="F438" s="38">
        <v>6000</v>
      </c>
      <c r="G438" s="38">
        <v>2104</v>
      </c>
      <c r="H438" s="38">
        <v>6000</v>
      </c>
      <c r="I438" s="38">
        <v>6097</v>
      </c>
      <c r="J438" s="38">
        <v>6000</v>
      </c>
      <c r="K438" s="38">
        <v>11576</v>
      </c>
      <c r="L438" s="38">
        <v>8000</v>
      </c>
      <c r="M438" s="38">
        <v>1518</v>
      </c>
      <c r="N438" s="38">
        <v>8000</v>
      </c>
      <c r="O438" s="38">
        <v>2100</v>
      </c>
      <c r="P438" s="38">
        <v>5000</v>
      </c>
      <c r="Q438" s="38">
        <v>15314</v>
      </c>
      <c r="R438" s="38">
        <v>6000</v>
      </c>
      <c r="S438" s="38">
        <v>3006</v>
      </c>
      <c r="T438" s="38">
        <v>6000</v>
      </c>
      <c r="U438" s="38">
        <v>18231</v>
      </c>
      <c r="V438" s="38">
        <v>12000</v>
      </c>
      <c r="W438" s="38">
        <v>28413</v>
      </c>
      <c r="X438" s="38">
        <v>25000</v>
      </c>
      <c r="Y438" s="38">
        <v>31853</v>
      </c>
      <c r="Z438" s="38">
        <v>28600</v>
      </c>
      <c r="AA438" s="38">
        <v>28600</v>
      </c>
      <c r="AB438" s="38">
        <v>28600</v>
      </c>
      <c r="AC438" s="16">
        <f t="shared" si="193"/>
        <v>0</v>
      </c>
      <c r="AD438" s="31">
        <f t="shared" si="194"/>
        <v>0</v>
      </c>
    </row>
    <row r="439" spans="1:30" s="33" customFormat="1" ht="12" customHeight="1">
      <c r="A439" s="32">
        <v>410</v>
      </c>
      <c r="B439" s="26" t="s">
        <v>73</v>
      </c>
      <c r="C439" s="37">
        <f aca="true" t="shared" si="197" ref="C439:Z439">SUM(C423:C438)</f>
        <v>22850</v>
      </c>
      <c r="D439" s="37">
        <f t="shared" si="197"/>
        <v>28733</v>
      </c>
      <c r="E439" s="37">
        <f t="shared" si="197"/>
        <v>28233</v>
      </c>
      <c r="F439" s="37">
        <f t="shared" si="197"/>
        <v>28733</v>
      </c>
      <c r="G439" s="37">
        <f t="shared" si="197"/>
        <v>24031</v>
      </c>
      <c r="H439" s="37">
        <f t="shared" si="197"/>
        <v>28733</v>
      </c>
      <c r="I439" s="37">
        <f t="shared" si="197"/>
        <v>28830</v>
      </c>
      <c r="J439" s="37">
        <f t="shared" si="197"/>
        <v>28733</v>
      </c>
      <c r="K439" s="37">
        <f t="shared" si="197"/>
        <v>34309</v>
      </c>
      <c r="L439" s="37">
        <f t="shared" si="197"/>
        <v>30733</v>
      </c>
      <c r="M439" s="37">
        <f t="shared" si="197"/>
        <v>24251</v>
      </c>
      <c r="N439" s="37">
        <f t="shared" si="197"/>
        <v>30733</v>
      </c>
      <c r="O439" s="37">
        <f t="shared" si="197"/>
        <v>25833</v>
      </c>
      <c r="P439" s="37">
        <f t="shared" si="197"/>
        <v>26733</v>
      </c>
      <c r="Q439" s="37">
        <f t="shared" si="197"/>
        <v>37047</v>
      </c>
      <c r="R439" s="37">
        <f t="shared" si="197"/>
        <v>28354.99</v>
      </c>
      <c r="S439" s="37">
        <f t="shared" si="197"/>
        <v>25625.09</v>
      </c>
      <c r="T439" s="37">
        <f t="shared" si="197"/>
        <v>26483.6727</v>
      </c>
      <c r="U439" s="37">
        <f t="shared" si="197"/>
        <v>38715.3477</v>
      </c>
      <c r="V439" s="37">
        <f t="shared" si="197"/>
        <v>32483.6727</v>
      </c>
      <c r="W439" s="37">
        <f t="shared" si="197"/>
        <v>47836.3477</v>
      </c>
      <c r="X439" s="37">
        <f t="shared" si="197"/>
        <v>45483.672699999996</v>
      </c>
      <c r="Y439" s="37">
        <f t="shared" si="197"/>
        <v>52476.3477</v>
      </c>
      <c r="Z439" s="37">
        <f t="shared" si="197"/>
        <v>49600</v>
      </c>
      <c r="AA439" s="37">
        <f>SUM(AA423:AA438)</f>
        <v>49600</v>
      </c>
      <c r="AB439" s="37">
        <f>SUM(AB423:AB438)</f>
        <v>50400</v>
      </c>
      <c r="AC439" s="21">
        <f>SUM(AB439-Z439)</f>
        <v>800</v>
      </c>
      <c r="AD439" s="34">
        <f t="shared" si="194"/>
        <v>0.016129032258064516</v>
      </c>
    </row>
    <row r="440" spans="1:30" ht="12" customHeight="1">
      <c r="A440" s="3">
        <v>510</v>
      </c>
      <c r="B440" s="30" t="s">
        <v>74</v>
      </c>
      <c r="C440" s="3" t="s">
        <v>1</v>
      </c>
      <c r="D440" s="6" t="s">
        <v>2</v>
      </c>
      <c r="E440" s="6" t="s">
        <v>1</v>
      </c>
      <c r="F440" s="6" t="s">
        <v>2</v>
      </c>
      <c r="G440" s="6" t="s">
        <v>1</v>
      </c>
      <c r="H440" s="6" t="s">
        <v>2</v>
      </c>
      <c r="I440" s="6" t="s">
        <v>1</v>
      </c>
      <c r="J440" s="6" t="s">
        <v>2</v>
      </c>
      <c r="K440" s="6" t="s">
        <v>1</v>
      </c>
      <c r="L440" s="6" t="s">
        <v>2</v>
      </c>
      <c r="M440" s="6" t="s">
        <v>1</v>
      </c>
      <c r="N440" s="6" t="s">
        <v>2</v>
      </c>
      <c r="O440" s="6" t="s">
        <v>1</v>
      </c>
      <c r="P440" s="6" t="s">
        <v>2</v>
      </c>
      <c r="Q440" s="6" t="s">
        <v>42</v>
      </c>
      <c r="R440" s="6" t="s">
        <v>2</v>
      </c>
      <c r="S440" s="6" t="s">
        <v>1</v>
      </c>
      <c r="T440" s="6" t="s">
        <v>2</v>
      </c>
      <c r="U440" s="6" t="s">
        <v>42</v>
      </c>
      <c r="V440" s="6" t="s">
        <v>2</v>
      </c>
      <c r="W440" s="6" t="s">
        <v>1</v>
      </c>
      <c r="X440" s="6" t="s">
        <v>2</v>
      </c>
      <c r="Y440" s="6" t="s">
        <v>1</v>
      </c>
      <c r="Z440" s="6" t="s">
        <v>2</v>
      </c>
      <c r="AA440" s="6" t="s">
        <v>43</v>
      </c>
      <c r="AB440" s="6" t="s">
        <v>2</v>
      </c>
      <c r="AC440" s="6" t="s">
        <v>3</v>
      </c>
      <c r="AD440" s="7" t="s">
        <v>4</v>
      </c>
    </row>
    <row r="441" spans="1:30" ht="12" customHeight="1">
      <c r="A441" s="3"/>
      <c r="B441" s="30"/>
      <c r="C441" s="3" t="s">
        <v>5</v>
      </c>
      <c r="D441" s="6" t="s">
        <v>6</v>
      </c>
      <c r="E441" s="6" t="s">
        <v>6</v>
      </c>
      <c r="F441" s="6" t="s">
        <v>7</v>
      </c>
      <c r="G441" s="6" t="s">
        <v>7</v>
      </c>
      <c r="H441" s="6" t="s">
        <v>8</v>
      </c>
      <c r="I441" s="6" t="s">
        <v>8</v>
      </c>
      <c r="J441" s="6" t="s">
        <v>9</v>
      </c>
      <c r="K441" s="6" t="s">
        <v>9</v>
      </c>
      <c r="L441" s="6" t="s">
        <v>10</v>
      </c>
      <c r="M441" s="6" t="s">
        <v>10</v>
      </c>
      <c r="N441" s="6" t="s">
        <v>44</v>
      </c>
      <c r="O441" s="6" t="s">
        <v>11</v>
      </c>
      <c r="P441" s="6" t="s">
        <v>45</v>
      </c>
      <c r="Q441" s="6" t="s">
        <v>45</v>
      </c>
      <c r="R441" s="6" t="s">
        <v>46</v>
      </c>
      <c r="S441" s="6" t="s">
        <v>13</v>
      </c>
      <c r="T441" s="6" t="s">
        <v>14</v>
      </c>
      <c r="U441" s="6" t="s">
        <v>14</v>
      </c>
      <c r="V441" s="6" t="s">
        <v>15</v>
      </c>
      <c r="W441" s="6" t="s">
        <v>15</v>
      </c>
      <c r="X441" s="6" t="s">
        <v>16</v>
      </c>
      <c r="Y441" s="6" t="s">
        <v>16</v>
      </c>
      <c r="Z441" s="6" t="s">
        <v>17</v>
      </c>
      <c r="AA441" s="6" t="s">
        <v>17</v>
      </c>
      <c r="AB441" s="6" t="s">
        <v>402</v>
      </c>
      <c r="AC441" s="6" t="s">
        <v>400</v>
      </c>
      <c r="AD441" s="7" t="s">
        <v>400</v>
      </c>
    </row>
    <row r="442" spans="1:30" ht="12" customHeight="1">
      <c r="A442" s="25">
        <v>1001</v>
      </c>
      <c r="B442" s="26" t="s">
        <v>92</v>
      </c>
      <c r="C442" s="38">
        <v>134269</v>
      </c>
      <c r="D442" s="38">
        <v>166644</v>
      </c>
      <c r="E442" s="38">
        <v>172992</v>
      </c>
      <c r="F442" s="38">
        <v>191540</v>
      </c>
      <c r="G442" s="38">
        <v>192712</v>
      </c>
      <c r="H442" s="38">
        <v>198494</v>
      </c>
      <c r="I442" s="38">
        <v>190808</v>
      </c>
      <c r="J442" s="38">
        <v>208084</v>
      </c>
      <c r="K442" s="38">
        <v>208914</v>
      </c>
      <c r="L442" s="38">
        <v>214242</v>
      </c>
      <c r="M442" s="38">
        <v>206517</v>
      </c>
      <c r="N442" s="38">
        <v>219592</v>
      </c>
      <c r="O442" s="38">
        <v>226437</v>
      </c>
      <c r="P442" s="38">
        <v>240022</v>
      </c>
      <c r="Q442" s="38">
        <v>240177</v>
      </c>
      <c r="R442" s="38">
        <v>251623</v>
      </c>
      <c r="S442" s="38">
        <v>251623</v>
      </c>
      <c r="T442" s="38">
        <v>261694</v>
      </c>
      <c r="U442" s="38">
        <v>262764</v>
      </c>
      <c r="V442" s="38">
        <v>266928</v>
      </c>
      <c r="W442" s="38">
        <v>268254</v>
      </c>
      <c r="X442" s="61">
        <v>268428</v>
      </c>
      <c r="Y442" s="61">
        <v>252746</v>
      </c>
      <c r="Z442" s="61">
        <v>268552</v>
      </c>
      <c r="AA442" s="155">
        <v>272152</v>
      </c>
      <c r="AB442" s="155">
        <v>280316</v>
      </c>
      <c r="AC442" s="16">
        <f aca="true" t="shared" si="198" ref="AC442:AC461">SUM(AB442-Z442)</f>
        <v>11764</v>
      </c>
      <c r="AD442" s="31">
        <f aca="true" t="shared" si="199" ref="AD442:AD460">SUM(AC442/Z442)</f>
        <v>0.04380529655336769</v>
      </c>
    </row>
    <row r="443" spans="1:30" s="33" customFormat="1" ht="12" customHeight="1">
      <c r="A443" s="25">
        <v>1002</v>
      </c>
      <c r="B443" s="26" t="s">
        <v>93</v>
      </c>
      <c r="C443" s="38">
        <v>75978</v>
      </c>
      <c r="D443" s="38">
        <v>50381</v>
      </c>
      <c r="E443" s="38">
        <v>50214</v>
      </c>
      <c r="F443" s="38">
        <v>54444</v>
      </c>
      <c r="G443" s="38">
        <v>58863</v>
      </c>
      <c r="H443" s="38">
        <v>58246</v>
      </c>
      <c r="I443" s="38">
        <v>62301</v>
      </c>
      <c r="J443" s="38">
        <v>59993</v>
      </c>
      <c r="K443" s="38">
        <v>64066</v>
      </c>
      <c r="L443" s="38">
        <v>61769</v>
      </c>
      <c r="M443" s="38">
        <v>63176</v>
      </c>
      <c r="N443" s="39">
        <v>73000</v>
      </c>
      <c r="O443" s="38">
        <v>75941</v>
      </c>
      <c r="P443" s="39">
        <v>78725</v>
      </c>
      <c r="Q443" s="39">
        <v>78883</v>
      </c>
      <c r="R443" s="39">
        <v>81881</v>
      </c>
      <c r="S443" s="39">
        <v>80607</v>
      </c>
      <c r="T443" s="39">
        <v>86096</v>
      </c>
      <c r="U443" s="39">
        <v>85255</v>
      </c>
      <c r="V443" s="39">
        <v>86310</v>
      </c>
      <c r="W443" s="39">
        <v>86171</v>
      </c>
      <c r="X443" s="39">
        <v>86310</v>
      </c>
      <c r="Y443" s="39">
        <v>91746</v>
      </c>
      <c r="Z443" s="62">
        <v>93123</v>
      </c>
      <c r="AA443" s="156">
        <v>93123</v>
      </c>
      <c r="AB443" s="156">
        <v>117956</v>
      </c>
      <c r="AC443" s="16">
        <f t="shared" si="198"/>
        <v>24833</v>
      </c>
      <c r="AD443" s="31">
        <f t="shared" si="199"/>
        <v>0.2666688143637984</v>
      </c>
    </row>
    <row r="444" spans="1:30" ht="12" customHeight="1">
      <c r="A444" s="25">
        <v>1020</v>
      </c>
      <c r="B444" s="26" t="s">
        <v>95</v>
      </c>
      <c r="C444" s="38">
        <v>16057</v>
      </c>
      <c r="D444" s="38">
        <v>16602</v>
      </c>
      <c r="E444" s="38">
        <v>17329</v>
      </c>
      <c r="F444" s="38">
        <v>18818</v>
      </c>
      <c r="G444" s="38">
        <v>19607</v>
      </c>
      <c r="H444" s="38">
        <v>19641</v>
      </c>
      <c r="I444" s="38">
        <v>19549</v>
      </c>
      <c r="J444" s="38">
        <v>20508</v>
      </c>
      <c r="K444" s="38">
        <v>20484</v>
      </c>
      <c r="L444" s="38">
        <v>21114</v>
      </c>
      <c r="M444" s="38">
        <v>20885</v>
      </c>
      <c r="N444" s="38">
        <f>(N442+N443)*0.0765</f>
        <v>22383.288</v>
      </c>
      <c r="O444" s="38">
        <v>19913</v>
      </c>
      <c r="P444" s="38">
        <v>24384</v>
      </c>
      <c r="Q444" s="38">
        <v>23439</v>
      </c>
      <c r="R444" s="38">
        <v>25513</v>
      </c>
      <c r="S444" s="38">
        <v>24153</v>
      </c>
      <c r="T444" s="38">
        <v>26606</v>
      </c>
      <c r="U444" s="38">
        <v>25315</v>
      </c>
      <c r="V444" s="38">
        <v>27023</v>
      </c>
      <c r="W444" s="38">
        <v>26013</v>
      </c>
      <c r="X444" s="38">
        <v>27137</v>
      </c>
      <c r="Y444" s="38">
        <v>26353</v>
      </c>
      <c r="Z444" s="38">
        <v>27668</v>
      </c>
      <c r="AA444" s="157">
        <v>27944</v>
      </c>
      <c r="AB444" s="157">
        <v>30468</v>
      </c>
      <c r="AC444" s="16">
        <f t="shared" si="198"/>
        <v>2800</v>
      </c>
      <c r="AD444" s="31">
        <f t="shared" si="199"/>
        <v>0.10119994217146161</v>
      </c>
    </row>
    <row r="445" spans="1:30" s="33" customFormat="1" ht="12" customHeight="1">
      <c r="A445" s="32"/>
      <c r="B445" s="26" t="s">
        <v>133</v>
      </c>
      <c r="C445" s="37">
        <f aca="true" t="shared" si="200" ref="C445:K445">SUM(C442:C444)</f>
        <v>226304</v>
      </c>
      <c r="D445" s="37">
        <f t="shared" si="200"/>
        <v>233627</v>
      </c>
      <c r="E445" s="37">
        <f t="shared" si="200"/>
        <v>240535</v>
      </c>
      <c r="F445" s="37">
        <f t="shared" si="200"/>
        <v>264802</v>
      </c>
      <c r="G445" s="37">
        <f>SUM(G442:G444)</f>
        <v>271182</v>
      </c>
      <c r="H445" s="37">
        <f t="shared" si="200"/>
        <v>276381</v>
      </c>
      <c r="I445" s="37">
        <f t="shared" si="200"/>
        <v>272658</v>
      </c>
      <c r="J445" s="37">
        <f t="shared" si="200"/>
        <v>288585</v>
      </c>
      <c r="K445" s="37">
        <f t="shared" si="200"/>
        <v>293464</v>
      </c>
      <c r="L445" s="37">
        <f aca="true" t="shared" si="201" ref="L445:Y445">SUM(L442:L444)</f>
        <v>297125</v>
      </c>
      <c r="M445" s="37">
        <f t="shared" si="201"/>
        <v>290578</v>
      </c>
      <c r="N445" s="37">
        <f t="shared" si="201"/>
        <v>314975.288</v>
      </c>
      <c r="O445" s="37">
        <f t="shared" si="201"/>
        <v>322291</v>
      </c>
      <c r="P445" s="37">
        <f t="shared" si="201"/>
        <v>343131</v>
      </c>
      <c r="Q445" s="37">
        <f t="shared" si="201"/>
        <v>342499</v>
      </c>
      <c r="R445" s="37">
        <f t="shared" si="201"/>
        <v>359017</v>
      </c>
      <c r="S445" s="37">
        <f t="shared" si="201"/>
        <v>356383</v>
      </c>
      <c r="T445" s="37">
        <f t="shared" si="201"/>
        <v>374396</v>
      </c>
      <c r="U445" s="37">
        <f t="shared" si="201"/>
        <v>373334</v>
      </c>
      <c r="V445" s="37">
        <f t="shared" si="201"/>
        <v>380261</v>
      </c>
      <c r="W445" s="37">
        <f t="shared" si="201"/>
        <v>380438</v>
      </c>
      <c r="X445" s="37">
        <f t="shared" si="201"/>
        <v>381875</v>
      </c>
      <c r="Y445" s="37">
        <f t="shared" si="201"/>
        <v>370845</v>
      </c>
      <c r="Z445" s="37">
        <f>SUM(Z442:Z444)</f>
        <v>389343</v>
      </c>
      <c r="AA445" s="37">
        <f>SUM(AA442:AA444)</f>
        <v>393219</v>
      </c>
      <c r="AB445" s="37">
        <f>SUM(AB442:AB444)</f>
        <v>428740</v>
      </c>
      <c r="AC445" s="21">
        <f t="shared" si="198"/>
        <v>39397</v>
      </c>
      <c r="AD445" s="34">
        <f t="shared" si="199"/>
        <v>0.10118841227401032</v>
      </c>
    </row>
    <row r="446" spans="1:30" ht="12" customHeight="1">
      <c r="A446" s="25">
        <v>2004</v>
      </c>
      <c r="B446" s="26" t="s">
        <v>134</v>
      </c>
      <c r="C446" s="38">
        <v>923</v>
      </c>
      <c r="D446" s="38">
        <v>600</v>
      </c>
      <c r="E446" s="38">
        <v>299</v>
      </c>
      <c r="F446" s="38">
        <v>1000</v>
      </c>
      <c r="G446" s="38">
        <v>493</v>
      </c>
      <c r="H446" s="38">
        <v>500</v>
      </c>
      <c r="I446" s="38">
        <v>525</v>
      </c>
      <c r="J446" s="38">
        <v>500</v>
      </c>
      <c r="K446" s="38">
        <v>497</v>
      </c>
      <c r="L446" s="38">
        <v>500</v>
      </c>
      <c r="M446" s="38">
        <v>340</v>
      </c>
      <c r="N446" s="38">
        <v>500</v>
      </c>
      <c r="O446" s="38">
        <v>489</v>
      </c>
      <c r="P446" s="38">
        <v>500</v>
      </c>
      <c r="Q446" s="38">
        <v>45</v>
      </c>
      <c r="R446" s="38">
        <v>500</v>
      </c>
      <c r="S446" s="38">
        <v>425</v>
      </c>
      <c r="T446" s="38">
        <v>500</v>
      </c>
      <c r="U446" s="38">
        <v>367</v>
      </c>
      <c r="V446" s="38">
        <v>500</v>
      </c>
      <c r="W446" s="38">
        <v>240</v>
      </c>
      <c r="X446" s="38">
        <v>500</v>
      </c>
      <c r="Y446" s="38">
        <v>30</v>
      </c>
      <c r="Z446" s="38">
        <v>500</v>
      </c>
      <c r="AA446" s="157">
        <v>500</v>
      </c>
      <c r="AB446" s="157">
        <v>2000</v>
      </c>
      <c r="AC446" s="16">
        <f t="shared" si="198"/>
        <v>1500</v>
      </c>
      <c r="AD446" s="31">
        <f t="shared" si="199"/>
        <v>3</v>
      </c>
    </row>
    <row r="447" spans="1:30" ht="12" customHeight="1">
      <c r="A447" s="25">
        <v>2005</v>
      </c>
      <c r="B447" s="26" t="s">
        <v>101</v>
      </c>
      <c r="C447" s="38">
        <v>1250</v>
      </c>
      <c r="D447" s="38">
        <v>1300</v>
      </c>
      <c r="E447" s="38">
        <v>1300</v>
      </c>
      <c r="F447" s="38">
        <v>1300</v>
      </c>
      <c r="G447" s="38">
        <v>1300</v>
      </c>
      <c r="H447" s="38">
        <v>1300</v>
      </c>
      <c r="I447" s="38">
        <v>950</v>
      </c>
      <c r="J447" s="38">
        <v>1300</v>
      </c>
      <c r="K447" s="38">
        <v>1286</v>
      </c>
      <c r="L447" s="38">
        <v>1500</v>
      </c>
      <c r="M447" s="38">
        <v>1500</v>
      </c>
      <c r="N447" s="38">
        <v>1500</v>
      </c>
      <c r="O447" s="38">
        <v>1660</v>
      </c>
      <c r="P447" s="38">
        <v>2500</v>
      </c>
      <c r="Q447" s="38">
        <v>2530</v>
      </c>
      <c r="R447" s="38">
        <v>2600</v>
      </c>
      <c r="S447" s="38">
        <v>3122</v>
      </c>
      <c r="T447" s="38">
        <v>2600</v>
      </c>
      <c r="U447" s="38">
        <v>2276</v>
      </c>
      <c r="V447" s="38">
        <v>2600</v>
      </c>
      <c r="W447" s="38">
        <v>1700</v>
      </c>
      <c r="X447" s="38">
        <v>2600</v>
      </c>
      <c r="Y447" s="38">
        <v>2501</v>
      </c>
      <c r="Z447" s="38">
        <v>3420</v>
      </c>
      <c r="AA447" s="157">
        <v>3420</v>
      </c>
      <c r="AB447" s="157">
        <v>4050</v>
      </c>
      <c r="AC447" s="16">
        <f t="shared" si="198"/>
        <v>630</v>
      </c>
      <c r="AD447" s="31">
        <f t="shared" si="199"/>
        <v>0.18421052631578946</v>
      </c>
    </row>
    <row r="448" spans="1:30" ht="12" customHeight="1">
      <c r="A448" s="25">
        <v>2006</v>
      </c>
      <c r="B448" s="26" t="s">
        <v>135</v>
      </c>
      <c r="C448" s="38">
        <v>69</v>
      </c>
      <c r="D448" s="38">
        <v>195</v>
      </c>
      <c r="E448" s="38">
        <v>862</v>
      </c>
      <c r="F448" s="38">
        <v>465</v>
      </c>
      <c r="G448" s="38">
        <v>626</v>
      </c>
      <c r="H448" s="38">
        <v>525</v>
      </c>
      <c r="I448" s="38">
        <v>522</v>
      </c>
      <c r="J448" s="38">
        <v>600</v>
      </c>
      <c r="K448" s="38">
        <v>404</v>
      </c>
      <c r="L448" s="38">
        <v>600</v>
      </c>
      <c r="M448" s="38">
        <v>302</v>
      </c>
      <c r="N448" s="38">
        <v>600</v>
      </c>
      <c r="O448" s="38">
        <v>390</v>
      </c>
      <c r="P448" s="38">
        <v>400</v>
      </c>
      <c r="Q448" s="38">
        <v>566</v>
      </c>
      <c r="R448" s="38">
        <v>500</v>
      </c>
      <c r="S448" s="38">
        <v>786</v>
      </c>
      <c r="T448" s="38">
        <v>610</v>
      </c>
      <c r="U448" s="38">
        <v>463</v>
      </c>
      <c r="V448" s="38">
        <v>634</v>
      </c>
      <c r="W448" s="38">
        <v>674</v>
      </c>
      <c r="X448" s="38">
        <v>634</v>
      </c>
      <c r="Y448" s="38">
        <v>615</v>
      </c>
      <c r="Z448" s="38">
        <v>660</v>
      </c>
      <c r="AA448" s="157">
        <v>660</v>
      </c>
      <c r="AB448" s="157">
        <v>1300</v>
      </c>
      <c r="AC448" s="16">
        <f t="shared" si="198"/>
        <v>640</v>
      </c>
      <c r="AD448" s="31">
        <f t="shared" si="199"/>
        <v>0.9696969696969697</v>
      </c>
    </row>
    <row r="449" spans="1:30" ht="12" customHeight="1">
      <c r="A449" s="25">
        <v>2007</v>
      </c>
      <c r="B449" s="26" t="s">
        <v>104</v>
      </c>
      <c r="C449" s="38">
        <v>595</v>
      </c>
      <c r="D449" s="38">
        <v>745</v>
      </c>
      <c r="E449" s="38">
        <v>650</v>
      </c>
      <c r="F449" s="38">
        <v>650</v>
      </c>
      <c r="G449" s="38">
        <v>555</v>
      </c>
      <c r="H449" s="38">
        <v>650</v>
      </c>
      <c r="I449" s="38">
        <v>595</v>
      </c>
      <c r="J449" s="38">
        <v>650</v>
      </c>
      <c r="K449" s="38">
        <v>640</v>
      </c>
      <c r="L449" s="38">
        <v>650</v>
      </c>
      <c r="M449" s="38">
        <v>695</v>
      </c>
      <c r="N449" s="38">
        <v>650</v>
      </c>
      <c r="O449" s="38">
        <v>545</v>
      </c>
      <c r="P449" s="38">
        <v>650</v>
      </c>
      <c r="Q449" s="38">
        <v>697</v>
      </c>
      <c r="R449" s="38">
        <v>745</v>
      </c>
      <c r="S449" s="38">
        <v>715</v>
      </c>
      <c r="T449" s="38">
        <v>725</v>
      </c>
      <c r="U449" s="38">
        <v>725</v>
      </c>
      <c r="V449" s="38">
        <v>725</v>
      </c>
      <c r="W449" s="38">
        <v>670</v>
      </c>
      <c r="X449" s="38">
        <v>755</v>
      </c>
      <c r="Y449" s="38">
        <v>670</v>
      </c>
      <c r="Z449" s="38">
        <v>755</v>
      </c>
      <c r="AA449" s="157">
        <v>755</v>
      </c>
      <c r="AB449" s="157">
        <v>775</v>
      </c>
      <c r="AC449" s="16">
        <f t="shared" si="198"/>
        <v>20</v>
      </c>
      <c r="AD449" s="31">
        <f t="shared" si="199"/>
        <v>0.026490066225165563</v>
      </c>
    </row>
    <row r="450" spans="1:30" ht="12" customHeight="1">
      <c r="A450" s="25">
        <v>2009</v>
      </c>
      <c r="B450" s="26" t="s">
        <v>152</v>
      </c>
      <c r="C450" s="38">
        <v>1019</v>
      </c>
      <c r="D450" s="38">
        <v>1090</v>
      </c>
      <c r="E450" s="38">
        <v>803</v>
      </c>
      <c r="F450" s="38">
        <v>840</v>
      </c>
      <c r="G450" s="38">
        <v>1017</v>
      </c>
      <c r="H450" s="38">
        <v>1015</v>
      </c>
      <c r="I450" s="38">
        <v>1004</v>
      </c>
      <c r="J450" s="38">
        <v>450</v>
      </c>
      <c r="K450" s="38">
        <v>594</v>
      </c>
      <c r="L450" s="38">
        <v>500</v>
      </c>
      <c r="M450" s="38">
        <v>402</v>
      </c>
      <c r="N450" s="38">
        <v>575</v>
      </c>
      <c r="O450" s="38">
        <v>255</v>
      </c>
      <c r="P450" s="38">
        <v>500</v>
      </c>
      <c r="Q450" s="38">
        <v>462</v>
      </c>
      <c r="R450" s="38">
        <v>500</v>
      </c>
      <c r="S450" s="38">
        <v>384</v>
      </c>
      <c r="T450" s="38">
        <v>500</v>
      </c>
      <c r="U450" s="38">
        <v>45</v>
      </c>
      <c r="V450" s="38">
        <v>500</v>
      </c>
      <c r="W450" s="38">
        <v>433</v>
      </c>
      <c r="X450" s="38">
        <v>560</v>
      </c>
      <c r="Y450" s="38">
        <v>402</v>
      </c>
      <c r="Z450" s="38">
        <v>560</v>
      </c>
      <c r="AA450" s="157">
        <v>560</v>
      </c>
      <c r="AB450" s="157">
        <v>1500</v>
      </c>
      <c r="AC450" s="16">
        <f t="shared" si="198"/>
        <v>940</v>
      </c>
      <c r="AD450" s="31">
        <f t="shared" si="199"/>
        <v>1.6785714285714286</v>
      </c>
    </row>
    <row r="451" spans="1:30" ht="12" customHeight="1">
      <c r="A451" s="25">
        <v>2010</v>
      </c>
      <c r="B451" s="26" t="s">
        <v>428</v>
      </c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157">
        <v>0</v>
      </c>
      <c r="AB451" s="157">
        <v>7500</v>
      </c>
      <c r="AC451" s="16">
        <f>SUM(AB451-Z451)</f>
        <v>7500</v>
      </c>
      <c r="AD451" s="31">
        <v>1</v>
      </c>
    </row>
    <row r="452" spans="1:30" ht="12" customHeight="1">
      <c r="A452" s="25">
        <v>2062</v>
      </c>
      <c r="B452" s="26" t="s">
        <v>117</v>
      </c>
      <c r="C452" s="38">
        <v>165</v>
      </c>
      <c r="D452" s="38">
        <v>150</v>
      </c>
      <c r="E452" s="38">
        <v>154</v>
      </c>
      <c r="F452" s="38">
        <v>150</v>
      </c>
      <c r="G452" s="38">
        <v>148</v>
      </c>
      <c r="H452" s="38">
        <v>150</v>
      </c>
      <c r="I452" s="38">
        <v>69</v>
      </c>
      <c r="J452" s="38">
        <v>150</v>
      </c>
      <c r="K452" s="38">
        <v>150</v>
      </c>
      <c r="L452" s="38">
        <v>150</v>
      </c>
      <c r="M452" s="38">
        <v>109</v>
      </c>
      <c r="N452" s="38">
        <v>150</v>
      </c>
      <c r="O452" s="38">
        <v>100</v>
      </c>
      <c r="P452" s="38">
        <v>150</v>
      </c>
      <c r="Q452" s="38">
        <v>130</v>
      </c>
      <c r="R452" s="38">
        <v>150</v>
      </c>
      <c r="S452" s="38">
        <v>115</v>
      </c>
      <c r="T452" s="38">
        <v>150</v>
      </c>
      <c r="U452" s="38">
        <v>75</v>
      </c>
      <c r="V452" s="38">
        <v>150</v>
      </c>
      <c r="W452" s="38">
        <v>210</v>
      </c>
      <c r="X452" s="38">
        <v>150</v>
      </c>
      <c r="Y452" s="38">
        <v>75</v>
      </c>
      <c r="Z452" s="38">
        <v>150</v>
      </c>
      <c r="AA452" s="157">
        <v>150</v>
      </c>
      <c r="AB452" s="157">
        <v>150</v>
      </c>
      <c r="AC452" s="16">
        <f t="shared" si="198"/>
        <v>0</v>
      </c>
      <c r="AD452" s="31">
        <f t="shared" si="199"/>
        <v>0</v>
      </c>
    </row>
    <row r="453" spans="1:30" ht="12" customHeight="1">
      <c r="A453" s="25">
        <v>2072</v>
      </c>
      <c r="B453" s="26" t="s">
        <v>197</v>
      </c>
      <c r="C453" s="38">
        <v>116</v>
      </c>
      <c r="D453" s="38">
        <v>150</v>
      </c>
      <c r="E453" s="38">
        <v>177</v>
      </c>
      <c r="F453" s="38">
        <v>150</v>
      </c>
      <c r="G453" s="38">
        <v>0</v>
      </c>
      <c r="H453" s="38">
        <v>150</v>
      </c>
      <c r="I453" s="38">
        <v>111</v>
      </c>
      <c r="J453" s="38">
        <v>150</v>
      </c>
      <c r="K453" s="38">
        <v>0</v>
      </c>
      <c r="L453" s="38">
        <v>150</v>
      </c>
      <c r="M453" s="38">
        <v>0</v>
      </c>
      <c r="N453" s="38">
        <v>150</v>
      </c>
      <c r="O453" s="38">
        <v>89</v>
      </c>
      <c r="P453" s="38">
        <v>50</v>
      </c>
      <c r="Q453" s="38">
        <v>0</v>
      </c>
      <c r="R453" s="38">
        <v>50</v>
      </c>
      <c r="S453" s="38">
        <v>0</v>
      </c>
      <c r="T453" s="38">
        <v>50</v>
      </c>
      <c r="U453" s="38">
        <v>0</v>
      </c>
      <c r="V453" s="38">
        <v>50</v>
      </c>
      <c r="W453" s="38">
        <v>0</v>
      </c>
      <c r="X453" s="38">
        <v>50</v>
      </c>
      <c r="Y453" s="38">
        <v>0</v>
      </c>
      <c r="Z453" s="38">
        <v>50</v>
      </c>
      <c r="AA453" s="157">
        <v>50</v>
      </c>
      <c r="AB453" s="157">
        <v>50</v>
      </c>
      <c r="AC453" s="16">
        <f t="shared" si="198"/>
        <v>0</v>
      </c>
      <c r="AD453" s="31">
        <f t="shared" si="199"/>
        <v>0</v>
      </c>
    </row>
    <row r="454" spans="1:30" ht="12" customHeight="1">
      <c r="A454" s="25">
        <v>3001</v>
      </c>
      <c r="B454" s="26" t="s">
        <v>120</v>
      </c>
      <c r="C454" s="38">
        <v>4630</v>
      </c>
      <c r="D454" s="38">
        <v>3922</v>
      </c>
      <c r="E454" s="38">
        <v>3512</v>
      </c>
      <c r="F454" s="38">
        <v>3922</v>
      </c>
      <c r="G454" s="38">
        <v>4109</v>
      </c>
      <c r="H454" s="38">
        <v>3922</v>
      </c>
      <c r="I454" s="38">
        <v>3860</v>
      </c>
      <c r="J454" s="38">
        <v>3600</v>
      </c>
      <c r="K454" s="38">
        <v>3692</v>
      </c>
      <c r="L454" s="38">
        <v>3600</v>
      </c>
      <c r="M454" s="38">
        <v>3775</v>
      </c>
      <c r="N454" s="38">
        <v>3600</v>
      </c>
      <c r="O454" s="38">
        <v>3947</v>
      </c>
      <c r="P454" s="38">
        <v>4000</v>
      </c>
      <c r="Q454" s="38">
        <v>4173</v>
      </c>
      <c r="R454" s="38">
        <v>4250</v>
      </c>
      <c r="S454" s="38">
        <v>4039</v>
      </c>
      <c r="T454" s="38">
        <v>4250</v>
      </c>
      <c r="U454" s="38">
        <v>4489</v>
      </c>
      <c r="V454" s="38">
        <v>4250</v>
      </c>
      <c r="W454" s="38">
        <v>3961</v>
      </c>
      <c r="X454" s="38">
        <v>11750</v>
      </c>
      <c r="Y454" s="38">
        <v>4369</v>
      </c>
      <c r="Z454" s="38">
        <v>11750</v>
      </c>
      <c r="AA454" s="157">
        <v>11750</v>
      </c>
      <c r="AB454" s="157">
        <v>11750</v>
      </c>
      <c r="AC454" s="16">
        <f t="shared" si="198"/>
        <v>0</v>
      </c>
      <c r="AD454" s="31">
        <f t="shared" si="199"/>
        <v>0</v>
      </c>
    </row>
    <row r="455" spans="1:30" ht="12" customHeight="1">
      <c r="A455" s="25">
        <v>3006</v>
      </c>
      <c r="B455" s="26" t="s">
        <v>148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157">
        <v>0</v>
      </c>
      <c r="AB455" s="157">
        <v>3000</v>
      </c>
      <c r="AC455" s="16">
        <f>SUM(AB455-Z455)</f>
        <v>3000</v>
      </c>
      <c r="AD455" s="31">
        <v>1</v>
      </c>
    </row>
    <row r="456" spans="1:30" ht="12" customHeight="1">
      <c r="A456" s="25">
        <v>3020</v>
      </c>
      <c r="B456" s="26" t="s">
        <v>245</v>
      </c>
      <c r="C456" s="38">
        <v>32356</v>
      </c>
      <c r="D456" s="38">
        <v>32462</v>
      </c>
      <c r="E456" s="38">
        <v>31053</v>
      </c>
      <c r="F456" s="38">
        <v>32836</v>
      </c>
      <c r="G456" s="38">
        <v>32213</v>
      </c>
      <c r="H456" s="38">
        <v>33484</v>
      </c>
      <c r="I456" s="38">
        <v>32347</v>
      </c>
      <c r="J456" s="38">
        <v>32000</v>
      </c>
      <c r="K456" s="38">
        <v>31578</v>
      </c>
      <c r="L456" s="38">
        <v>32655</v>
      </c>
      <c r="M456" s="38">
        <v>32078</v>
      </c>
      <c r="N456" s="38">
        <v>31400</v>
      </c>
      <c r="O456" s="38">
        <v>30434</v>
      </c>
      <c r="P456" s="38">
        <v>31225</v>
      </c>
      <c r="Q456" s="38">
        <v>31162</v>
      </c>
      <c r="R456" s="38">
        <v>31856.813759002514</v>
      </c>
      <c r="S456" s="38">
        <v>31832</v>
      </c>
      <c r="T456" s="38">
        <v>31988</v>
      </c>
      <c r="U456" s="38">
        <v>32125</v>
      </c>
      <c r="V456" s="38">
        <v>31826</v>
      </c>
      <c r="W456" s="38">
        <v>31807</v>
      </c>
      <c r="X456" s="38">
        <v>39799</v>
      </c>
      <c r="Y456" s="38">
        <v>39701</v>
      </c>
      <c r="Z456" s="38">
        <v>39462</v>
      </c>
      <c r="AA456" s="157">
        <v>39462</v>
      </c>
      <c r="AB456" s="157">
        <v>39351</v>
      </c>
      <c r="AC456" s="16">
        <f t="shared" si="198"/>
        <v>-111</v>
      </c>
      <c r="AD456" s="31">
        <f t="shared" si="199"/>
        <v>-0.002812832598449141</v>
      </c>
    </row>
    <row r="457" spans="1:30" ht="12" customHeight="1">
      <c r="A457" s="25">
        <v>3022</v>
      </c>
      <c r="B457" s="26" t="s">
        <v>246</v>
      </c>
      <c r="C457" s="38">
        <v>1811</v>
      </c>
      <c r="D457" s="38">
        <v>2640</v>
      </c>
      <c r="E457" s="38">
        <v>2214</v>
      </c>
      <c r="F457" s="38">
        <v>2640</v>
      </c>
      <c r="G457" s="38">
        <v>2517</v>
      </c>
      <c r="H457" s="38">
        <v>2640</v>
      </c>
      <c r="I457" s="38">
        <v>2556</v>
      </c>
      <c r="J457" s="38">
        <v>2500</v>
      </c>
      <c r="K457" s="38">
        <v>2441</v>
      </c>
      <c r="L457" s="38">
        <v>2500</v>
      </c>
      <c r="M457" s="38">
        <v>2499</v>
      </c>
      <c r="N457" s="38">
        <v>5000</v>
      </c>
      <c r="O457" s="38">
        <v>4544</v>
      </c>
      <c r="P457" s="38">
        <v>5000</v>
      </c>
      <c r="Q457" s="38">
        <v>4855</v>
      </c>
      <c r="R457" s="38">
        <v>5000</v>
      </c>
      <c r="S457" s="38">
        <v>4986</v>
      </c>
      <c r="T457" s="38">
        <v>5000</v>
      </c>
      <c r="U457" s="38">
        <v>4963</v>
      </c>
      <c r="V457" s="38">
        <v>5000</v>
      </c>
      <c r="W457" s="38">
        <v>5056</v>
      </c>
      <c r="X457" s="38">
        <v>5000</v>
      </c>
      <c r="Y457" s="38">
        <v>4968</v>
      </c>
      <c r="Z457" s="38">
        <v>5450</v>
      </c>
      <c r="AA457" s="157">
        <v>5450</v>
      </c>
      <c r="AB457" s="157">
        <v>6450</v>
      </c>
      <c r="AC457" s="16">
        <f t="shared" si="198"/>
        <v>1000</v>
      </c>
      <c r="AD457" s="31">
        <f t="shared" si="199"/>
        <v>0.1834862385321101</v>
      </c>
    </row>
    <row r="458" spans="1:30" ht="12" customHeight="1">
      <c r="A458" s="25">
        <v>3100</v>
      </c>
      <c r="B458" s="26" t="s">
        <v>247</v>
      </c>
      <c r="C458" s="38">
        <v>4071</v>
      </c>
      <c r="D458" s="38">
        <v>8844</v>
      </c>
      <c r="E458" s="38">
        <v>2834</v>
      </c>
      <c r="F458" s="38">
        <v>8844</v>
      </c>
      <c r="G458" s="38">
        <v>5214</v>
      </c>
      <c r="H458" s="38">
        <v>4500</v>
      </c>
      <c r="I458" s="38">
        <v>3115</v>
      </c>
      <c r="J458" s="38">
        <v>3500</v>
      </c>
      <c r="K458" s="38">
        <v>3307</v>
      </c>
      <c r="L458" s="38">
        <v>4700</v>
      </c>
      <c r="M458" s="38">
        <v>4617</v>
      </c>
      <c r="N458" s="38">
        <v>4700</v>
      </c>
      <c r="O458" s="38">
        <v>3987</v>
      </c>
      <c r="P458" s="38">
        <v>4200</v>
      </c>
      <c r="Q458" s="38">
        <v>3254</v>
      </c>
      <c r="R458" s="38">
        <v>4200</v>
      </c>
      <c r="S458" s="38">
        <v>3915</v>
      </c>
      <c r="T458" s="38">
        <v>4200</v>
      </c>
      <c r="U458" s="38">
        <v>3801</v>
      </c>
      <c r="V458" s="38">
        <v>4200</v>
      </c>
      <c r="W458" s="38">
        <v>4360</v>
      </c>
      <c r="X458" s="38">
        <v>4200</v>
      </c>
      <c r="Y458" s="38">
        <v>4447</v>
      </c>
      <c r="Z458" s="38">
        <v>4550</v>
      </c>
      <c r="AA458" s="157">
        <v>4550</v>
      </c>
      <c r="AB458" s="157">
        <v>4800</v>
      </c>
      <c r="AC458" s="16">
        <f t="shared" si="198"/>
        <v>250</v>
      </c>
      <c r="AD458" s="31">
        <f t="shared" si="199"/>
        <v>0.054945054945054944</v>
      </c>
    </row>
    <row r="459" spans="1:30" ht="12" customHeight="1">
      <c r="A459" s="25">
        <v>4001</v>
      </c>
      <c r="B459" s="26" t="s">
        <v>126</v>
      </c>
      <c r="C459" s="38"/>
      <c r="D459" s="38"/>
      <c r="E459" s="38"/>
      <c r="F459" s="38"/>
      <c r="G459" s="38"/>
      <c r="H459" s="38"/>
      <c r="I459" s="38"/>
      <c r="J459" s="38"/>
      <c r="K459" s="38"/>
      <c r="L459" s="38">
        <v>500</v>
      </c>
      <c r="M459" s="38">
        <v>429</v>
      </c>
      <c r="N459" s="38">
        <v>500</v>
      </c>
      <c r="O459" s="38">
        <v>299</v>
      </c>
      <c r="P459" s="38">
        <v>500</v>
      </c>
      <c r="Q459" s="38">
        <v>1563</v>
      </c>
      <c r="R459" s="38">
        <v>500</v>
      </c>
      <c r="S459" s="38">
        <v>489</v>
      </c>
      <c r="T459" s="38">
        <v>500</v>
      </c>
      <c r="U459" s="38">
        <v>401</v>
      </c>
      <c r="V459" s="38">
        <v>500</v>
      </c>
      <c r="W459" s="38">
        <v>210</v>
      </c>
      <c r="X459" s="38">
        <v>500</v>
      </c>
      <c r="Y459" s="38">
        <v>0</v>
      </c>
      <c r="Z459" s="38">
        <v>500</v>
      </c>
      <c r="AA459" s="157">
        <v>500</v>
      </c>
      <c r="AB459" s="157">
        <v>1500</v>
      </c>
      <c r="AC459" s="16">
        <f t="shared" si="198"/>
        <v>1000</v>
      </c>
      <c r="AD459" s="31">
        <f t="shared" si="199"/>
        <v>2</v>
      </c>
    </row>
    <row r="460" spans="1:30" s="33" customFormat="1" ht="12" customHeight="1">
      <c r="A460" s="32"/>
      <c r="B460" s="26" t="s">
        <v>141</v>
      </c>
      <c r="C460" s="37">
        <f aca="true" t="shared" si="202" ref="C460:K460">SUM(C446:C458)</f>
        <v>47005</v>
      </c>
      <c r="D460" s="37">
        <f t="shared" si="202"/>
        <v>52098</v>
      </c>
      <c r="E460" s="37">
        <f t="shared" si="202"/>
        <v>43858</v>
      </c>
      <c r="F460" s="37">
        <f t="shared" si="202"/>
        <v>52797</v>
      </c>
      <c r="G460" s="37">
        <f t="shared" si="202"/>
        <v>48192</v>
      </c>
      <c r="H460" s="37">
        <f t="shared" si="202"/>
        <v>48836</v>
      </c>
      <c r="I460" s="37">
        <f t="shared" si="202"/>
        <v>45654</v>
      </c>
      <c r="J460" s="37">
        <f t="shared" si="202"/>
        <v>45400</v>
      </c>
      <c r="K460" s="37">
        <f t="shared" si="202"/>
        <v>44589</v>
      </c>
      <c r="L460" s="37">
        <f aca="true" t="shared" si="203" ref="L460:Y460">SUM(L446:L459)</f>
        <v>48005</v>
      </c>
      <c r="M460" s="37">
        <f t="shared" si="203"/>
        <v>46746</v>
      </c>
      <c r="N460" s="37">
        <f t="shared" si="203"/>
        <v>49325</v>
      </c>
      <c r="O460" s="37">
        <f t="shared" si="203"/>
        <v>46739</v>
      </c>
      <c r="P460" s="37">
        <f t="shared" si="203"/>
        <v>49675</v>
      </c>
      <c r="Q460" s="37">
        <f t="shared" si="203"/>
        <v>49437</v>
      </c>
      <c r="R460" s="37">
        <f t="shared" si="203"/>
        <v>50851.813759002514</v>
      </c>
      <c r="S460" s="37">
        <f t="shared" si="203"/>
        <v>50808</v>
      </c>
      <c r="T460" s="37">
        <f t="shared" si="203"/>
        <v>51073</v>
      </c>
      <c r="U460" s="37">
        <f t="shared" si="203"/>
        <v>49730</v>
      </c>
      <c r="V460" s="37">
        <f t="shared" si="203"/>
        <v>50935</v>
      </c>
      <c r="W460" s="37">
        <f t="shared" si="203"/>
        <v>49321</v>
      </c>
      <c r="X460" s="37">
        <f t="shared" si="203"/>
        <v>66498</v>
      </c>
      <c r="Y460" s="37">
        <f t="shared" si="203"/>
        <v>57778</v>
      </c>
      <c r="Z460" s="37">
        <f>SUM(Z446:Z459)</f>
        <v>67807</v>
      </c>
      <c r="AA460" s="37">
        <f>SUM(AA446:AA459)</f>
        <v>67807</v>
      </c>
      <c r="AB460" s="37">
        <f>SUM(AB446:AB459)</f>
        <v>84176</v>
      </c>
      <c r="AC460" s="21">
        <f t="shared" si="198"/>
        <v>16369</v>
      </c>
      <c r="AD460" s="34">
        <f t="shared" si="199"/>
        <v>0.24140575456811245</v>
      </c>
    </row>
    <row r="461" spans="1:30" s="33" customFormat="1" ht="12" customHeight="1">
      <c r="A461" s="32">
        <v>510</v>
      </c>
      <c r="B461" s="26" t="s">
        <v>74</v>
      </c>
      <c r="C461" s="4">
        <f aca="true" t="shared" si="204" ref="C461:Y461">SUM(C460+C445)</f>
        <v>273309</v>
      </c>
      <c r="D461" s="4">
        <f t="shared" si="204"/>
        <v>285725</v>
      </c>
      <c r="E461" s="4">
        <f t="shared" si="204"/>
        <v>284393</v>
      </c>
      <c r="F461" s="4">
        <f t="shared" si="204"/>
        <v>317599</v>
      </c>
      <c r="G461" s="4">
        <f t="shared" si="204"/>
        <v>319374</v>
      </c>
      <c r="H461" s="4">
        <f t="shared" si="204"/>
        <v>325217</v>
      </c>
      <c r="I461" s="4">
        <f t="shared" si="204"/>
        <v>318312</v>
      </c>
      <c r="J461" s="4">
        <f t="shared" si="204"/>
        <v>333985</v>
      </c>
      <c r="K461" s="4">
        <f t="shared" si="204"/>
        <v>338053</v>
      </c>
      <c r="L461" s="4">
        <f t="shared" si="204"/>
        <v>345130</v>
      </c>
      <c r="M461" s="4">
        <f t="shared" si="204"/>
        <v>337324</v>
      </c>
      <c r="N461" s="4">
        <f t="shared" si="204"/>
        <v>364300.288</v>
      </c>
      <c r="O461" s="4">
        <f t="shared" si="204"/>
        <v>369030</v>
      </c>
      <c r="P461" s="4">
        <f t="shared" si="204"/>
        <v>392806</v>
      </c>
      <c r="Q461" s="4">
        <f t="shared" si="204"/>
        <v>391936</v>
      </c>
      <c r="R461" s="4">
        <f t="shared" si="204"/>
        <v>409868.8137590025</v>
      </c>
      <c r="S461" s="4">
        <f t="shared" si="204"/>
        <v>407191</v>
      </c>
      <c r="T461" s="4">
        <f t="shared" si="204"/>
        <v>425469</v>
      </c>
      <c r="U461" s="4">
        <f t="shared" si="204"/>
        <v>423064</v>
      </c>
      <c r="V461" s="4">
        <f t="shared" si="204"/>
        <v>431196</v>
      </c>
      <c r="W461" s="4">
        <f t="shared" si="204"/>
        <v>429759</v>
      </c>
      <c r="X461" s="4">
        <f t="shared" si="204"/>
        <v>448373</v>
      </c>
      <c r="Y461" s="4">
        <f t="shared" si="204"/>
        <v>428623</v>
      </c>
      <c r="Z461" s="4">
        <f>SUM(Z460+Z445)</f>
        <v>457150</v>
      </c>
      <c r="AA461" s="4">
        <f>SUM(AA460+AA445)</f>
        <v>461026</v>
      </c>
      <c r="AB461" s="4">
        <f>SUM(AB460+AB445)</f>
        <v>512916</v>
      </c>
      <c r="AC461" s="21">
        <f t="shared" si="198"/>
        <v>55766</v>
      </c>
      <c r="AD461" s="34">
        <f>SUM(AC461/Z461)</f>
        <v>0.12198621896532867</v>
      </c>
    </row>
    <row r="462" spans="1:30" ht="12" customHeight="1">
      <c r="A462" s="3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28">
        <f>SUM(Z462-X462)</f>
        <v>0</v>
      </c>
      <c r="AD462" s="31"/>
    </row>
    <row r="463" spans="1:30" ht="12" customHeight="1">
      <c r="A463" s="3">
        <v>520</v>
      </c>
      <c r="B463" s="30" t="s">
        <v>58</v>
      </c>
      <c r="C463" s="3" t="s">
        <v>1</v>
      </c>
      <c r="D463" s="6" t="s">
        <v>2</v>
      </c>
      <c r="E463" s="6" t="s">
        <v>1</v>
      </c>
      <c r="F463" s="6" t="s">
        <v>2</v>
      </c>
      <c r="G463" s="6" t="s">
        <v>1</v>
      </c>
      <c r="H463" s="6" t="s">
        <v>2</v>
      </c>
      <c r="I463" s="6" t="s">
        <v>1</v>
      </c>
      <c r="J463" s="6" t="s">
        <v>2</v>
      </c>
      <c r="K463" s="6" t="s">
        <v>1</v>
      </c>
      <c r="L463" s="6" t="s">
        <v>2</v>
      </c>
      <c r="M463" s="6" t="s">
        <v>1</v>
      </c>
      <c r="N463" s="6" t="s">
        <v>2</v>
      </c>
      <c r="O463" s="6" t="s">
        <v>1</v>
      </c>
      <c r="P463" s="6" t="s">
        <v>2</v>
      </c>
      <c r="Q463" s="6" t="s">
        <v>42</v>
      </c>
      <c r="R463" s="6" t="s">
        <v>2</v>
      </c>
      <c r="S463" s="6" t="s">
        <v>1</v>
      </c>
      <c r="T463" s="6" t="s">
        <v>2</v>
      </c>
      <c r="U463" s="6" t="s">
        <v>42</v>
      </c>
      <c r="V463" s="6" t="s">
        <v>2</v>
      </c>
      <c r="W463" s="6" t="s">
        <v>1</v>
      </c>
      <c r="X463" s="6" t="s">
        <v>2</v>
      </c>
      <c r="Y463" s="6" t="s">
        <v>1</v>
      </c>
      <c r="Z463" s="6" t="s">
        <v>2</v>
      </c>
      <c r="AA463" s="6" t="s">
        <v>43</v>
      </c>
      <c r="AB463" s="6" t="s">
        <v>2</v>
      </c>
      <c r="AC463" s="6" t="s">
        <v>3</v>
      </c>
      <c r="AD463" s="7" t="s">
        <v>4</v>
      </c>
    </row>
    <row r="464" spans="1:30" ht="12" customHeight="1">
      <c r="A464" s="3"/>
      <c r="B464" s="30"/>
      <c r="C464" s="3" t="s">
        <v>5</v>
      </c>
      <c r="D464" s="6" t="s">
        <v>6</v>
      </c>
      <c r="E464" s="6" t="s">
        <v>6</v>
      </c>
      <c r="F464" s="6" t="s">
        <v>7</v>
      </c>
      <c r="G464" s="6" t="s">
        <v>7</v>
      </c>
      <c r="H464" s="6" t="s">
        <v>8</v>
      </c>
      <c r="I464" s="6" t="s">
        <v>8</v>
      </c>
      <c r="J464" s="6" t="s">
        <v>9</v>
      </c>
      <c r="K464" s="6" t="s">
        <v>9</v>
      </c>
      <c r="L464" s="6" t="s">
        <v>10</v>
      </c>
      <c r="M464" s="6" t="s">
        <v>10</v>
      </c>
      <c r="N464" s="6" t="s">
        <v>44</v>
      </c>
      <c r="O464" s="6" t="s">
        <v>11</v>
      </c>
      <c r="P464" s="6" t="s">
        <v>45</v>
      </c>
      <c r="Q464" s="6" t="s">
        <v>45</v>
      </c>
      <c r="R464" s="6" t="s">
        <v>46</v>
      </c>
      <c r="S464" s="6" t="s">
        <v>13</v>
      </c>
      <c r="T464" s="6" t="s">
        <v>14</v>
      </c>
      <c r="U464" s="6" t="s">
        <v>14</v>
      </c>
      <c r="V464" s="6" t="s">
        <v>15</v>
      </c>
      <c r="W464" s="6" t="s">
        <v>15</v>
      </c>
      <c r="X464" s="6" t="s">
        <v>16</v>
      </c>
      <c r="Y464" s="6" t="s">
        <v>16</v>
      </c>
      <c r="Z464" s="6" t="s">
        <v>17</v>
      </c>
      <c r="AA464" s="6" t="s">
        <v>17</v>
      </c>
      <c r="AB464" s="6" t="s">
        <v>402</v>
      </c>
      <c r="AC464" s="6" t="s">
        <v>400</v>
      </c>
      <c r="AD464" s="7" t="s">
        <v>400</v>
      </c>
    </row>
    <row r="465" spans="1:30" s="33" customFormat="1" ht="12" customHeight="1">
      <c r="A465" s="25">
        <v>5050</v>
      </c>
      <c r="B465" s="26" t="s">
        <v>248</v>
      </c>
      <c r="C465" s="38">
        <v>450</v>
      </c>
      <c r="D465" s="38">
        <v>450</v>
      </c>
      <c r="E465" s="38">
        <v>450</v>
      </c>
      <c r="F465" s="38">
        <v>450</v>
      </c>
      <c r="G465" s="38">
        <v>450</v>
      </c>
      <c r="H465" s="38">
        <v>450</v>
      </c>
      <c r="I465" s="38">
        <v>450</v>
      </c>
      <c r="J465" s="38">
        <v>450</v>
      </c>
      <c r="K465" s="38">
        <v>450</v>
      </c>
      <c r="L465" s="38">
        <v>450</v>
      </c>
      <c r="M465" s="38">
        <v>450</v>
      </c>
      <c r="N465" s="38">
        <v>450</v>
      </c>
      <c r="O465" s="38">
        <v>450</v>
      </c>
      <c r="P465" s="38">
        <v>450</v>
      </c>
      <c r="Q465" s="38">
        <v>450</v>
      </c>
      <c r="R465" s="38">
        <v>450</v>
      </c>
      <c r="S465" s="38">
        <v>450</v>
      </c>
      <c r="T465" s="38">
        <v>450</v>
      </c>
      <c r="U465" s="38">
        <v>450</v>
      </c>
      <c r="V465" s="38">
        <v>450</v>
      </c>
      <c r="W465" s="38">
        <v>0</v>
      </c>
      <c r="X465" s="38">
        <v>450</v>
      </c>
      <c r="Y465" s="38">
        <v>450</v>
      </c>
      <c r="Z465" s="38">
        <v>450</v>
      </c>
      <c r="AA465" s="38">
        <v>450</v>
      </c>
      <c r="AB465" s="38">
        <v>500</v>
      </c>
      <c r="AC465" s="16">
        <f>SUM(AB465-Z465)</f>
        <v>50</v>
      </c>
      <c r="AD465" s="31">
        <f>SUM(AC465/Z465)</f>
        <v>0.1111111111111111</v>
      </c>
    </row>
    <row r="466" spans="1:30" s="33" customFormat="1" ht="12" customHeight="1">
      <c r="A466" s="25">
        <v>5052</v>
      </c>
      <c r="B466" s="26" t="s">
        <v>409</v>
      </c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>
        <v>5000</v>
      </c>
      <c r="AC466" s="16">
        <v>5000</v>
      </c>
      <c r="AD466" s="31">
        <v>1</v>
      </c>
    </row>
    <row r="467" spans="1:30" ht="12" customHeight="1">
      <c r="A467" s="25">
        <v>5053</v>
      </c>
      <c r="B467" s="26" t="s">
        <v>249</v>
      </c>
      <c r="C467" s="38">
        <v>14190</v>
      </c>
      <c r="D467" s="38">
        <v>12500</v>
      </c>
      <c r="E467" s="38">
        <v>12500</v>
      </c>
      <c r="F467" s="38">
        <v>6500</v>
      </c>
      <c r="G467" s="38">
        <v>10426</v>
      </c>
      <c r="H467" s="38">
        <v>6500</v>
      </c>
      <c r="I467" s="38">
        <v>5478</v>
      </c>
      <c r="J467" s="38">
        <v>0</v>
      </c>
      <c r="K467" s="38">
        <v>1335</v>
      </c>
      <c r="L467" s="38">
        <v>0</v>
      </c>
      <c r="M467" s="38">
        <v>9626</v>
      </c>
      <c r="N467" s="38">
        <v>10000</v>
      </c>
      <c r="O467" s="38">
        <v>4943</v>
      </c>
      <c r="P467" s="38">
        <v>10000</v>
      </c>
      <c r="Q467" s="38">
        <v>10969</v>
      </c>
      <c r="R467" s="38">
        <v>10000</v>
      </c>
      <c r="S467" s="38">
        <v>14594</v>
      </c>
      <c r="T467" s="38">
        <v>7500</v>
      </c>
      <c r="U467" s="38">
        <v>4307</v>
      </c>
      <c r="V467" s="38">
        <v>0</v>
      </c>
      <c r="W467" s="38">
        <v>3478</v>
      </c>
      <c r="X467" s="38">
        <v>5000</v>
      </c>
      <c r="Y467" s="38">
        <v>5472</v>
      </c>
      <c r="Z467" s="38">
        <v>5000</v>
      </c>
      <c r="AA467" s="38">
        <v>5000</v>
      </c>
      <c r="AB467" s="38">
        <v>5000</v>
      </c>
      <c r="AC467" s="16">
        <f>SUM(AB467-Z467)</f>
        <v>0</v>
      </c>
      <c r="AD467" s="31">
        <f>SUM(AC467/Z467)</f>
        <v>0</v>
      </c>
    </row>
    <row r="468" spans="1:30" s="33" customFormat="1" ht="12" customHeight="1">
      <c r="A468" s="32">
        <v>520</v>
      </c>
      <c r="B468" s="26" t="s">
        <v>58</v>
      </c>
      <c r="C468" s="37">
        <f aca="true" t="shared" si="205" ref="C468:Z468">SUM(C465:C467)</f>
        <v>14640</v>
      </c>
      <c r="D468" s="37">
        <f t="shared" si="205"/>
        <v>12950</v>
      </c>
      <c r="E468" s="37">
        <f t="shared" si="205"/>
        <v>12950</v>
      </c>
      <c r="F468" s="37">
        <f t="shared" si="205"/>
        <v>6950</v>
      </c>
      <c r="G468" s="37">
        <f t="shared" si="205"/>
        <v>10876</v>
      </c>
      <c r="H468" s="37">
        <f t="shared" si="205"/>
        <v>6950</v>
      </c>
      <c r="I468" s="37">
        <f t="shared" si="205"/>
        <v>5928</v>
      </c>
      <c r="J468" s="37">
        <f t="shared" si="205"/>
        <v>450</v>
      </c>
      <c r="K468" s="37">
        <f t="shared" si="205"/>
        <v>1785</v>
      </c>
      <c r="L468" s="37">
        <f t="shared" si="205"/>
        <v>450</v>
      </c>
      <c r="M468" s="37">
        <f t="shared" si="205"/>
        <v>10076</v>
      </c>
      <c r="N468" s="37">
        <f t="shared" si="205"/>
        <v>10450</v>
      </c>
      <c r="O468" s="37">
        <f t="shared" si="205"/>
        <v>5393</v>
      </c>
      <c r="P468" s="37">
        <f t="shared" si="205"/>
        <v>10450</v>
      </c>
      <c r="Q468" s="37">
        <f t="shared" si="205"/>
        <v>11419</v>
      </c>
      <c r="R468" s="37">
        <f t="shared" si="205"/>
        <v>10450</v>
      </c>
      <c r="S468" s="37">
        <f t="shared" si="205"/>
        <v>15044</v>
      </c>
      <c r="T468" s="37">
        <f t="shared" si="205"/>
        <v>7950</v>
      </c>
      <c r="U468" s="37">
        <f t="shared" si="205"/>
        <v>4757</v>
      </c>
      <c r="V468" s="37">
        <f t="shared" si="205"/>
        <v>450</v>
      </c>
      <c r="W468" s="37">
        <f t="shared" si="205"/>
        <v>3478</v>
      </c>
      <c r="X468" s="37">
        <f t="shared" si="205"/>
        <v>5450</v>
      </c>
      <c r="Y468" s="37">
        <f t="shared" si="205"/>
        <v>5922</v>
      </c>
      <c r="Z468" s="37">
        <f t="shared" si="205"/>
        <v>5450</v>
      </c>
      <c r="AA468" s="37">
        <f>SUM(AA465:AA467)</f>
        <v>5450</v>
      </c>
      <c r="AB468" s="37">
        <f>SUM(AB465:AB467)</f>
        <v>10500</v>
      </c>
      <c r="AC468" s="21">
        <f>SUM(AB468-Z468)</f>
        <v>5050</v>
      </c>
      <c r="AD468" s="34">
        <f>SUM(AC468/Z468)</f>
        <v>0.926605504587156</v>
      </c>
    </row>
    <row r="469" spans="1:30" ht="12" customHeight="1">
      <c r="A469" s="3">
        <v>530</v>
      </c>
      <c r="B469" s="30" t="s">
        <v>53</v>
      </c>
      <c r="C469" s="3" t="s">
        <v>1</v>
      </c>
      <c r="D469" s="6" t="s">
        <v>2</v>
      </c>
      <c r="E469" s="6" t="s">
        <v>1</v>
      </c>
      <c r="F469" s="6" t="s">
        <v>2</v>
      </c>
      <c r="G469" s="6" t="s">
        <v>1</v>
      </c>
      <c r="H469" s="6" t="s">
        <v>2</v>
      </c>
      <c r="I469" s="6" t="s">
        <v>1</v>
      </c>
      <c r="J469" s="6" t="s">
        <v>2</v>
      </c>
      <c r="K469" s="6" t="s">
        <v>1</v>
      </c>
      <c r="L469" s="6" t="s">
        <v>2</v>
      </c>
      <c r="M469" s="6" t="s">
        <v>1</v>
      </c>
      <c r="N469" s="6" t="s">
        <v>2</v>
      </c>
      <c r="O469" s="6" t="s">
        <v>1</v>
      </c>
      <c r="P469" s="6" t="s">
        <v>2</v>
      </c>
      <c r="Q469" s="6" t="s">
        <v>42</v>
      </c>
      <c r="R469" s="6" t="s">
        <v>2</v>
      </c>
      <c r="S469" s="6" t="s">
        <v>1</v>
      </c>
      <c r="T469" s="6" t="s">
        <v>2</v>
      </c>
      <c r="U469" s="6" t="s">
        <v>42</v>
      </c>
      <c r="V469" s="6" t="s">
        <v>2</v>
      </c>
      <c r="W469" s="6" t="s">
        <v>1</v>
      </c>
      <c r="X469" s="6" t="s">
        <v>2</v>
      </c>
      <c r="Y469" s="6" t="s">
        <v>1</v>
      </c>
      <c r="Z469" s="6" t="s">
        <v>2</v>
      </c>
      <c r="AA469" s="6" t="s">
        <v>43</v>
      </c>
      <c r="AB469" s="6" t="s">
        <v>2</v>
      </c>
      <c r="AC469" s="6" t="s">
        <v>3</v>
      </c>
      <c r="AD469" s="7" t="s">
        <v>4</v>
      </c>
    </row>
    <row r="470" spans="1:30" ht="12" customHeight="1">
      <c r="A470" s="3"/>
      <c r="B470" s="30"/>
      <c r="C470" s="3" t="s">
        <v>5</v>
      </c>
      <c r="D470" s="6" t="s">
        <v>6</v>
      </c>
      <c r="E470" s="6" t="s">
        <v>6</v>
      </c>
      <c r="F470" s="6" t="s">
        <v>7</v>
      </c>
      <c r="G470" s="6" t="s">
        <v>7</v>
      </c>
      <c r="H470" s="6" t="s">
        <v>8</v>
      </c>
      <c r="I470" s="6" t="s">
        <v>8</v>
      </c>
      <c r="J470" s="6" t="s">
        <v>9</v>
      </c>
      <c r="K470" s="6" t="s">
        <v>9</v>
      </c>
      <c r="L470" s="6" t="s">
        <v>10</v>
      </c>
      <c r="M470" s="6" t="s">
        <v>10</v>
      </c>
      <c r="N470" s="6" t="s">
        <v>44</v>
      </c>
      <c r="O470" s="6" t="s">
        <v>11</v>
      </c>
      <c r="P470" s="6" t="s">
        <v>45</v>
      </c>
      <c r="Q470" s="6" t="s">
        <v>45</v>
      </c>
      <c r="R470" s="6" t="s">
        <v>46</v>
      </c>
      <c r="S470" s="6" t="s">
        <v>13</v>
      </c>
      <c r="T470" s="6" t="s">
        <v>14</v>
      </c>
      <c r="U470" s="6" t="s">
        <v>14</v>
      </c>
      <c r="V470" s="6" t="s">
        <v>15</v>
      </c>
      <c r="W470" s="6" t="s">
        <v>15</v>
      </c>
      <c r="X470" s="6" t="s">
        <v>16</v>
      </c>
      <c r="Y470" s="6" t="s">
        <v>16</v>
      </c>
      <c r="Z470" s="6" t="s">
        <v>17</v>
      </c>
      <c r="AA470" s="6" t="s">
        <v>17</v>
      </c>
      <c r="AB470" s="6" t="s">
        <v>402</v>
      </c>
      <c r="AC470" s="6" t="s">
        <v>400</v>
      </c>
      <c r="AD470" s="7" t="s">
        <v>400</v>
      </c>
    </row>
    <row r="471" spans="1:30" ht="12" customHeight="1">
      <c r="A471" s="25">
        <v>1002</v>
      </c>
      <c r="B471" s="26" t="s">
        <v>250</v>
      </c>
      <c r="C471" s="38">
        <v>15303</v>
      </c>
      <c r="D471" s="38">
        <v>11720</v>
      </c>
      <c r="E471" s="38">
        <v>10000</v>
      </c>
      <c r="F471" s="38">
        <v>11720</v>
      </c>
      <c r="G471" s="38">
        <v>9093</v>
      </c>
      <c r="H471" s="38">
        <v>12072</v>
      </c>
      <c r="I471" s="38">
        <v>9641</v>
      </c>
      <c r="J471" s="38">
        <v>12435</v>
      </c>
      <c r="K471" s="38">
        <v>9139</v>
      </c>
      <c r="L471" s="38">
        <v>12932</v>
      </c>
      <c r="M471" s="38">
        <v>1987</v>
      </c>
      <c r="N471" s="38">
        <v>5800</v>
      </c>
      <c r="O471" s="38">
        <v>5614</v>
      </c>
      <c r="P471" s="38">
        <v>10000</v>
      </c>
      <c r="Q471" s="38">
        <v>4440</v>
      </c>
      <c r="R471" s="38">
        <v>10300</v>
      </c>
      <c r="S471" s="38">
        <v>4082</v>
      </c>
      <c r="T471" s="38">
        <v>10870</v>
      </c>
      <c r="U471" s="38">
        <v>4824</v>
      </c>
      <c r="V471" s="38">
        <v>7600</v>
      </c>
      <c r="W471" s="38">
        <v>5088</v>
      </c>
      <c r="X471" s="38">
        <v>6200</v>
      </c>
      <c r="Y471" s="38">
        <v>5447</v>
      </c>
      <c r="Z471" s="38">
        <v>6324</v>
      </c>
      <c r="AA471" s="38">
        <v>6324</v>
      </c>
      <c r="AB471" s="38">
        <v>6300</v>
      </c>
      <c r="AC471" s="16">
        <f aca="true" t="shared" si="206" ref="AC471:AC480">SUM(AB471-Z471)</f>
        <v>-24</v>
      </c>
      <c r="AD471" s="31">
        <f aca="true" t="shared" si="207" ref="AD471:AD480">SUM(AC471/Z471)</f>
        <v>-0.003795066413662239</v>
      </c>
    </row>
    <row r="472" spans="1:30" ht="12" customHeight="1">
      <c r="A472" s="25">
        <v>1002</v>
      </c>
      <c r="B472" s="26" t="s">
        <v>251</v>
      </c>
      <c r="C472" s="38"/>
      <c r="D472" s="38">
        <v>8320</v>
      </c>
      <c r="E472" s="38">
        <v>8320</v>
      </c>
      <c r="F472" s="38">
        <v>10400</v>
      </c>
      <c r="G472" s="38">
        <v>10400</v>
      </c>
      <c r="H472" s="38">
        <v>10920</v>
      </c>
      <c r="I472" s="38">
        <v>10910</v>
      </c>
      <c r="J472" s="38">
        <v>11247</v>
      </c>
      <c r="K472" s="38">
        <v>11535</v>
      </c>
      <c r="L472" s="38">
        <v>12480</v>
      </c>
      <c r="M472" s="38">
        <v>13931</v>
      </c>
      <c r="N472" s="38">
        <v>13728</v>
      </c>
      <c r="O472" s="38">
        <v>14208</v>
      </c>
      <c r="P472" s="38">
        <v>15000</v>
      </c>
      <c r="Q472" s="38">
        <v>15143</v>
      </c>
      <c r="R472" s="38">
        <v>16500</v>
      </c>
      <c r="S472" s="38">
        <v>16587</v>
      </c>
      <c r="T472" s="38">
        <v>18150</v>
      </c>
      <c r="U472" s="38">
        <v>18268</v>
      </c>
      <c r="V472" s="38">
        <v>20000</v>
      </c>
      <c r="W472" s="38">
        <v>19965</v>
      </c>
      <c r="X472" s="38">
        <v>22000</v>
      </c>
      <c r="Y472" s="38">
        <v>21154</v>
      </c>
      <c r="Z472" s="38">
        <v>24200</v>
      </c>
      <c r="AA472" s="38">
        <v>24200</v>
      </c>
      <c r="AB472" s="38">
        <v>26620</v>
      </c>
      <c r="AC472" s="16">
        <f t="shared" si="206"/>
        <v>2420</v>
      </c>
      <c r="AD472" s="31">
        <f t="shared" si="207"/>
        <v>0.1</v>
      </c>
    </row>
    <row r="473" spans="1:30" ht="12" customHeight="1">
      <c r="A473" s="25">
        <v>1020</v>
      </c>
      <c r="B473" s="26" t="s">
        <v>95</v>
      </c>
      <c r="C473" s="38">
        <v>1188</v>
      </c>
      <c r="D473" s="38">
        <v>1533</v>
      </c>
      <c r="E473" s="38">
        <v>1401</v>
      </c>
      <c r="F473" s="38">
        <v>1692</v>
      </c>
      <c r="G473" s="38">
        <v>1491</v>
      </c>
      <c r="H473" s="38">
        <v>1759</v>
      </c>
      <c r="I473" s="38">
        <v>1554</v>
      </c>
      <c r="J473" s="38">
        <v>1811</v>
      </c>
      <c r="K473" s="38">
        <v>1580</v>
      </c>
      <c r="L473" s="38">
        <v>1937</v>
      </c>
      <c r="M473" s="38">
        <v>1213</v>
      </c>
      <c r="N473" s="38">
        <v>1494</v>
      </c>
      <c r="O473" s="38">
        <v>1263</v>
      </c>
      <c r="P473" s="38">
        <v>1600</v>
      </c>
      <c r="Q473" s="38">
        <v>1502</v>
      </c>
      <c r="R473" s="38">
        <v>2050</v>
      </c>
      <c r="S473" s="38">
        <v>1607</v>
      </c>
      <c r="T473" s="38">
        <v>2220</v>
      </c>
      <c r="U473" s="38">
        <v>1740</v>
      </c>
      <c r="V473" s="38">
        <v>2115</v>
      </c>
      <c r="W473" s="38">
        <v>1955</v>
      </c>
      <c r="X473" s="38">
        <v>2180</v>
      </c>
      <c r="Y473" s="38">
        <v>2024</v>
      </c>
      <c r="Z473" s="38">
        <v>2335</v>
      </c>
      <c r="AA473" s="38">
        <v>2335</v>
      </c>
      <c r="AB473" s="38">
        <v>2518</v>
      </c>
      <c r="AC473" s="16">
        <f t="shared" si="206"/>
        <v>183</v>
      </c>
      <c r="AD473" s="31">
        <f t="shared" si="207"/>
        <v>0.07837259100642398</v>
      </c>
    </row>
    <row r="474" spans="1:30" s="33" customFormat="1" ht="12" customHeight="1">
      <c r="A474" s="32"/>
      <c r="B474" s="26" t="s">
        <v>133</v>
      </c>
      <c r="C474" s="37">
        <f aca="true" t="shared" si="208" ref="C474:Z474">SUM(C471:C473)</f>
        <v>16491</v>
      </c>
      <c r="D474" s="37">
        <f t="shared" si="208"/>
        <v>21573</v>
      </c>
      <c r="E474" s="37">
        <f t="shared" si="208"/>
        <v>19721</v>
      </c>
      <c r="F474" s="37">
        <f t="shared" si="208"/>
        <v>23812</v>
      </c>
      <c r="G474" s="37">
        <f>SUM(G471:G473)</f>
        <v>20984</v>
      </c>
      <c r="H474" s="37">
        <f t="shared" si="208"/>
        <v>24751</v>
      </c>
      <c r="I474" s="37">
        <f t="shared" si="208"/>
        <v>22105</v>
      </c>
      <c r="J474" s="37">
        <f t="shared" si="208"/>
        <v>25493</v>
      </c>
      <c r="K474" s="37">
        <f t="shared" si="208"/>
        <v>22254</v>
      </c>
      <c r="L474" s="37">
        <f t="shared" si="208"/>
        <v>27349</v>
      </c>
      <c r="M474" s="37">
        <f t="shared" si="208"/>
        <v>17131</v>
      </c>
      <c r="N474" s="37">
        <f t="shared" si="208"/>
        <v>21022</v>
      </c>
      <c r="O474" s="37">
        <f t="shared" si="208"/>
        <v>21085</v>
      </c>
      <c r="P474" s="37">
        <f t="shared" si="208"/>
        <v>26600</v>
      </c>
      <c r="Q474" s="37">
        <f t="shared" si="208"/>
        <v>21085</v>
      </c>
      <c r="R474" s="37">
        <f t="shared" si="208"/>
        <v>28850</v>
      </c>
      <c r="S474" s="37">
        <f t="shared" si="208"/>
        <v>22276</v>
      </c>
      <c r="T474" s="37">
        <f t="shared" si="208"/>
        <v>31240</v>
      </c>
      <c r="U474" s="37">
        <f t="shared" si="208"/>
        <v>24832</v>
      </c>
      <c r="V474" s="37">
        <f t="shared" si="208"/>
        <v>29715</v>
      </c>
      <c r="W474" s="37">
        <f t="shared" si="208"/>
        <v>27008</v>
      </c>
      <c r="X474" s="37">
        <f t="shared" si="208"/>
        <v>30380</v>
      </c>
      <c r="Y474" s="37">
        <f t="shared" si="208"/>
        <v>28625</v>
      </c>
      <c r="Z474" s="37">
        <f t="shared" si="208"/>
        <v>32859</v>
      </c>
      <c r="AA474" s="37">
        <f>SUM(AA471:AA473)</f>
        <v>32859</v>
      </c>
      <c r="AB474" s="37">
        <f>SUM(AB471:AB473)</f>
        <v>35438</v>
      </c>
      <c r="AC474" s="21">
        <f t="shared" si="206"/>
        <v>2579</v>
      </c>
      <c r="AD474" s="34">
        <f t="shared" si="207"/>
        <v>0.07848686813354028</v>
      </c>
    </row>
    <row r="475" spans="1:30" ht="12" customHeight="1">
      <c r="A475" s="25">
        <v>2004</v>
      </c>
      <c r="B475" s="26" t="s">
        <v>100</v>
      </c>
      <c r="C475" s="38">
        <v>5282</v>
      </c>
      <c r="D475" s="38">
        <v>4500</v>
      </c>
      <c r="E475" s="38">
        <v>4500</v>
      </c>
      <c r="F475" s="38">
        <v>4500</v>
      </c>
      <c r="G475" s="38">
        <v>4658</v>
      </c>
      <c r="H475" s="38">
        <v>4000</v>
      </c>
      <c r="I475" s="38">
        <v>6122</v>
      </c>
      <c r="J475" s="38">
        <v>4000</v>
      </c>
      <c r="K475" s="38">
        <v>10611</v>
      </c>
      <c r="L475" s="38">
        <v>3700</v>
      </c>
      <c r="M475" s="38">
        <v>12381</v>
      </c>
      <c r="N475" s="38">
        <v>8000</v>
      </c>
      <c r="O475" s="38">
        <v>6241</v>
      </c>
      <c r="P475" s="38">
        <v>9000</v>
      </c>
      <c r="Q475" s="38">
        <v>3855</v>
      </c>
      <c r="R475" s="38">
        <v>9000</v>
      </c>
      <c r="S475" s="38">
        <v>7406</v>
      </c>
      <c r="T475" s="38">
        <v>5000</v>
      </c>
      <c r="U475" s="38">
        <v>8039</v>
      </c>
      <c r="V475" s="38">
        <v>5000</v>
      </c>
      <c r="W475" s="38">
        <v>2466</v>
      </c>
      <c r="X475" s="38">
        <v>7000</v>
      </c>
      <c r="Y475" s="38">
        <v>2028</v>
      </c>
      <c r="Z475" s="38">
        <v>6890</v>
      </c>
      <c r="AA475" s="38">
        <v>6890</v>
      </c>
      <c r="AB475" s="38">
        <v>6890</v>
      </c>
      <c r="AC475" s="16">
        <f t="shared" si="206"/>
        <v>0</v>
      </c>
      <c r="AD475" s="31">
        <f t="shared" si="207"/>
        <v>0</v>
      </c>
    </row>
    <row r="476" spans="1:30" ht="12" customHeight="1">
      <c r="A476" s="25">
        <v>2034</v>
      </c>
      <c r="B476" s="26" t="s">
        <v>112</v>
      </c>
      <c r="C476" s="38">
        <v>539</v>
      </c>
      <c r="D476" s="38">
        <v>1500</v>
      </c>
      <c r="E476" s="38">
        <v>1300</v>
      </c>
      <c r="F476" s="38">
        <v>1300</v>
      </c>
      <c r="G476" s="38">
        <v>737</v>
      </c>
      <c r="H476" s="38">
        <v>1300</v>
      </c>
      <c r="I476" s="38">
        <v>150</v>
      </c>
      <c r="J476" s="38">
        <v>1300</v>
      </c>
      <c r="K476" s="38">
        <v>130</v>
      </c>
      <c r="L476" s="38">
        <v>1000</v>
      </c>
      <c r="M476" s="38">
        <v>382</v>
      </c>
      <c r="N476" s="38">
        <v>5000</v>
      </c>
      <c r="O476" s="38">
        <v>399</v>
      </c>
      <c r="P476" s="38">
        <v>4000</v>
      </c>
      <c r="Q476" s="38">
        <v>554</v>
      </c>
      <c r="R476" s="38">
        <v>4000</v>
      </c>
      <c r="S476" s="38">
        <v>0</v>
      </c>
      <c r="T476" s="38">
        <v>4000</v>
      </c>
      <c r="U476" s="38">
        <v>279</v>
      </c>
      <c r="V476" s="38">
        <v>4000</v>
      </c>
      <c r="W476" s="38">
        <v>125</v>
      </c>
      <c r="X476" s="38">
        <v>2000</v>
      </c>
      <c r="Y476" s="38">
        <v>50</v>
      </c>
      <c r="Z476" s="38">
        <v>4500</v>
      </c>
      <c r="AA476" s="38">
        <v>4500</v>
      </c>
      <c r="AB476" s="38">
        <v>4500</v>
      </c>
      <c r="AC476" s="16">
        <f t="shared" si="206"/>
        <v>0</v>
      </c>
      <c r="AD476" s="31">
        <f t="shared" si="207"/>
        <v>0</v>
      </c>
    </row>
    <row r="477" spans="1:30" ht="12" customHeight="1">
      <c r="A477" s="25">
        <v>3006</v>
      </c>
      <c r="B477" s="26" t="s">
        <v>148</v>
      </c>
      <c r="C477" s="38">
        <v>1173</v>
      </c>
      <c r="D477" s="38">
        <v>1400</v>
      </c>
      <c r="E477" s="38">
        <v>1400</v>
      </c>
      <c r="F477" s="38">
        <v>1400</v>
      </c>
      <c r="G477" s="38">
        <v>1087</v>
      </c>
      <c r="H477" s="38">
        <v>1400</v>
      </c>
      <c r="I477" s="38">
        <v>349</v>
      </c>
      <c r="J477" s="38">
        <v>1400</v>
      </c>
      <c r="K477" s="38">
        <v>99</v>
      </c>
      <c r="L477" s="38">
        <v>1000</v>
      </c>
      <c r="M477" s="38">
        <v>331</v>
      </c>
      <c r="N477" s="38">
        <v>1000</v>
      </c>
      <c r="O477" s="38">
        <v>81</v>
      </c>
      <c r="P477" s="38">
        <v>1000</v>
      </c>
      <c r="Q477" s="38">
        <v>354</v>
      </c>
      <c r="R477" s="38">
        <v>1000</v>
      </c>
      <c r="S477" s="38">
        <v>122</v>
      </c>
      <c r="T477" s="38">
        <v>1000</v>
      </c>
      <c r="U477" s="38">
        <v>50</v>
      </c>
      <c r="V477" s="38">
        <v>1000</v>
      </c>
      <c r="W477" s="38">
        <v>108</v>
      </c>
      <c r="X477" s="38">
        <v>200</v>
      </c>
      <c r="Y477" s="38">
        <v>135</v>
      </c>
      <c r="Z477" s="38">
        <v>200</v>
      </c>
      <c r="AA477" s="38">
        <v>200</v>
      </c>
      <c r="AB477" s="38">
        <v>200</v>
      </c>
      <c r="AC477" s="16">
        <f t="shared" si="206"/>
        <v>0</v>
      </c>
      <c r="AD477" s="31">
        <f t="shared" si="207"/>
        <v>0</v>
      </c>
    </row>
    <row r="478" spans="1:30" ht="12" customHeight="1">
      <c r="A478" s="25">
        <v>4001</v>
      </c>
      <c r="B478" s="26" t="s">
        <v>126</v>
      </c>
      <c r="C478" s="38">
        <v>2995</v>
      </c>
      <c r="D478" s="38">
        <v>1800</v>
      </c>
      <c r="E478" s="38">
        <v>1800</v>
      </c>
      <c r="F478" s="38">
        <v>1800</v>
      </c>
      <c r="G478" s="38">
        <v>1518</v>
      </c>
      <c r="H478" s="38">
        <v>1500</v>
      </c>
      <c r="I478" s="38">
        <v>0</v>
      </c>
      <c r="J478" s="38">
        <v>1500</v>
      </c>
      <c r="K478" s="38">
        <v>0</v>
      </c>
      <c r="L478" s="38">
        <v>750</v>
      </c>
      <c r="M478" s="38">
        <v>6383</v>
      </c>
      <c r="N478" s="38">
        <v>0</v>
      </c>
      <c r="O478" s="38">
        <v>6675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>
        <v>0</v>
      </c>
      <c r="V478" s="38">
        <v>0</v>
      </c>
      <c r="W478" s="38">
        <v>0</v>
      </c>
      <c r="X478" s="38">
        <v>0</v>
      </c>
      <c r="Y478" s="38">
        <v>0</v>
      </c>
      <c r="Z478" s="38">
        <v>0</v>
      </c>
      <c r="AA478" s="38">
        <v>0</v>
      </c>
      <c r="AB478" s="38">
        <v>0</v>
      </c>
      <c r="AC478" s="16">
        <f t="shared" si="206"/>
        <v>0</v>
      </c>
      <c r="AD478" s="31" t="s">
        <v>406</v>
      </c>
    </row>
    <row r="479" spans="1:30" s="33" customFormat="1" ht="12" customHeight="1">
      <c r="A479" s="32"/>
      <c r="B479" s="26" t="s">
        <v>141</v>
      </c>
      <c r="C479" s="37">
        <f aca="true" t="shared" si="209" ref="C479:Z479">SUM(C475:C478)</f>
        <v>9989</v>
      </c>
      <c r="D479" s="37">
        <f t="shared" si="209"/>
        <v>9200</v>
      </c>
      <c r="E479" s="37">
        <f t="shared" si="209"/>
        <v>9000</v>
      </c>
      <c r="F479" s="37">
        <f t="shared" si="209"/>
        <v>9000</v>
      </c>
      <c r="G479" s="37">
        <f>SUM(G475:G478)</f>
        <v>8000</v>
      </c>
      <c r="H479" s="37">
        <f t="shared" si="209"/>
        <v>8200</v>
      </c>
      <c r="I479" s="37">
        <f t="shared" si="209"/>
        <v>6621</v>
      </c>
      <c r="J479" s="37">
        <f t="shared" si="209"/>
        <v>8200</v>
      </c>
      <c r="K479" s="37">
        <f t="shared" si="209"/>
        <v>10840</v>
      </c>
      <c r="L479" s="37">
        <f t="shared" si="209"/>
        <v>6450</v>
      </c>
      <c r="M479" s="37">
        <f t="shared" si="209"/>
        <v>19477</v>
      </c>
      <c r="N479" s="37">
        <f t="shared" si="209"/>
        <v>14000</v>
      </c>
      <c r="O479" s="37">
        <f t="shared" si="209"/>
        <v>13396</v>
      </c>
      <c r="P479" s="37">
        <f t="shared" si="209"/>
        <v>14000</v>
      </c>
      <c r="Q479" s="37">
        <f t="shared" si="209"/>
        <v>4763</v>
      </c>
      <c r="R479" s="37">
        <f t="shared" si="209"/>
        <v>14000</v>
      </c>
      <c r="S479" s="37">
        <f t="shared" si="209"/>
        <v>7528</v>
      </c>
      <c r="T479" s="37">
        <f t="shared" si="209"/>
        <v>10000</v>
      </c>
      <c r="U479" s="37">
        <f t="shared" si="209"/>
        <v>8368</v>
      </c>
      <c r="V479" s="37">
        <f t="shared" si="209"/>
        <v>10000</v>
      </c>
      <c r="W479" s="37">
        <f t="shared" si="209"/>
        <v>2699</v>
      </c>
      <c r="X479" s="37">
        <f t="shared" si="209"/>
        <v>9200</v>
      </c>
      <c r="Y479" s="37">
        <f t="shared" si="209"/>
        <v>2213</v>
      </c>
      <c r="Z479" s="37">
        <f t="shared" si="209"/>
        <v>11590</v>
      </c>
      <c r="AA479" s="37">
        <f>SUM(AA475:AA478)</f>
        <v>11590</v>
      </c>
      <c r="AB479" s="37">
        <f>SUM(AB475:AB478)</f>
        <v>11590</v>
      </c>
      <c r="AC479" s="21">
        <f t="shared" si="206"/>
        <v>0</v>
      </c>
      <c r="AD479" s="34">
        <f t="shared" si="207"/>
        <v>0</v>
      </c>
    </row>
    <row r="480" spans="1:30" s="33" customFormat="1" ht="12" customHeight="1">
      <c r="A480" s="32">
        <v>530</v>
      </c>
      <c r="B480" s="26" t="s">
        <v>53</v>
      </c>
      <c r="C480" s="37">
        <f aca="true" t="shared" si="210" ref="C480:Z480">SUM(C474+C479)</f>
        <v>26480</v>
      </c>
      <c r="D480" s="37">
        <f t="shared" si="210"/>
        <v>30773</v>
      </c>
      <c r="E480" s="37">
        <f t="shared" si="210"/>
        <v>28721</v>
      </c>
      <c r="F480" s="37">
        <f t="shared" si="210"/>
        <v>32812</v>
      </c>
      <c r="G480" s="37">
        <f>SUM(G474+G479)</f>
        <v>28984</v>
      </c>
      <c r="H480" s="37">
        <f t="shared" si="210"/>
        <v>32951</v>
      </c>
      <c r="I480" s="37">
        <f t="shared" si="210"/>
        <v>28726</v>
      </c>
      <c r="J480" s="37">
        <f t="shared" si="210"/>
        <v>33693</v>
      </c>
      <c r="K480" s="37">
        <f t="shared" si="210"/>
        <v>33094</v>
      </c>
      <c r="L480" s="37">
        <f t="shared" si="210"/>
        <v>33799</v>
      </c>
      <c r="M480" s="37">
        <f t="shared" si="210"/>
        <v>36608</v>
      </c>
      <c r="N480" s="37">
        <f t="shared" si="210"/>
        <v>35022</v>
      </c>
      <c r="O480" s="37">
        <f t="shared" si="210"/>
        <v>34481</v>
      </c>
      <c r="P480" s="37">
        <f t="shared" si="210"/>
        <v>40600</v>
      </c>
      <c r="Q480" s="37">
        <f t="shared" si="210"/>
        <v>25848</v>
      </c>
      <c r="R480" s="37">
        <f t="shared" si="210"/>
        <v>42850</v>
      </c>
      <c r="S480" s="37">
        <f t="shared" si="210"/>
        <v>29804</v>
      </c>
      <c r="T480" s="37">
        <f t="shared" si="210"/>
        <v>41240</v>
      </c>
      <c r="U480" s="37">
        <f t="shared" si="210"/>
        <v>33200</v>
      </c>
      <c r="V480" s="37">
        <f t="shared" si="210"/>
        <v>39715</v>
      </c>
      <c r="W480" s="37">
        <f t="shared" si="210"/>
        <v>29707</v>
      </c>
      <c r="X480" s="37">
        <f t="shared" si="210"/>
        <v>39580</v>
      </c>
      <c r="Y480" s="37">
        <f t="shared" si="210"/>
        <v>30838</v>
      </c>
      <c r="Z480" s="37">
        <f t="shared" si="210"/>
        <v>44449</v>
      </c>
      <c r="AA480" s="37">
        <f>SUM(AA474+AA479)</f>
        <v>44449</v>
      </c>
      <c r="AB480" s="37">
        <f>SUM(AB474+AB479)</f>
        <v>47028</v>
      </c>
      <c r="AC480" s="21">
        <f t="shared" si="206"/>
        <v>2579</v>
      </c>
      <c r="AD480" s="34">
        <f t="shared" si="207"/>
        <v>0.05802155279083894</v>
      </c>
    </row>
    <row r="481" spans="1:30" ht="12" customHeight="1">
      <c r="A481" s="3">
        <v>600</v>
      </c>
      <c r="B481" s="30" t="s">
        <v>252</v>
      </c>
      <c r="C481" s="3" t="s">
        <v>1</v>
      </c>
      <c r="D481" s="6" t="s">
        <v>2</v>
      </c>
      <c r="E481" s="6" t="s">
        <v>1</v>
      </c>
      <c r="F481" s="6" t="s">
        <v>2</v>
      </c>
      <c r="G481" s="6" t="s">
        <v>1</v>
      </c>
      <c r="H481" s="6" t="s">
        <v>2</v>
      </c>
      <c r="I481" s="6" t="s">
        <v>1</v>
      </c>
      <c r="J481" s="6" t="s">
        <v>2</v>
      </c>
      <c r="K481" s="6" t="s">
        <v>1</v>
      </c>
      <c r="L481" s="6" t="s">
        <v>2</v>
      </c>
      <c r="M481" s="6" t="s">
        <v>1</v>
      </c>
      <c r="N481" s="6" t="s">
        <v>2</v>
      </c>
      <c r="O481" s="6" t="s">
        <v>1</v>
      </c>
      <c r="P481" s="6" t="s">
        <v>2</v>
      </c>
      <c r="Q481" s="6" t="s">
        <v>42</v>
      </c>
      <c r="R481" s="6" t="s">
        <v>2</v>
      </c>
      <c r="S481" s="6" t="s">
        <v>1</v>
      </c>
      <c r="T481" s="6" t="s">
        <v>2</v>
      </c>
      <c r="U481" s="6" t="s">
        <v>42</v>
      </c>
      <c r="V481" s="6" t="s">
        <v>2</v>
      </c>
      <c r="W481" s="6" t="s">
        <v>1</v>
      </c>
      <c r="X481" s="6" t="s">
        <v>2</v>
      </c>
      <c r="Y481" s="6" t="s">
        <v>1</v>
      </c>
      <c r="Z481" s="6" t="s">
        <v>2</v>
      </c>
      <c r="AA481" s="6" t="s">
        <v>43</v>
      </c>
      <c r="AB481" s="6" t="s">
        <v>2</v>
      </c>
      <c r="AC481" s="6" t="s">
        <v>3</v>
      </c>
      <c r="AD481" s="7" t="s">
        <v>4</v>
      </c>
    </row>
    <row r="482" spans="1:30" ht="12" customHeight="1">
      <c r="A482" s="3"/>
      <c r="B482" s="30"/>
      <c r="C482" s="3" t="s">
        <v>5</v>
      </c>
      <c r="D482" s="6" t="s">
        <v>6</v>
      </c>
      <c r="E482" s="6" t="s">
        <v>6</v>
      </c>
      <c r="F482" s="6" t="s">
        <v>7</v>
      </c>
      <c r="G482" s="6" t="s">
        <v>7</v>
      </c>
      <c r="H482" s="6" t="s">
        <v>8</v>
      </c>
      <c r="I482" s="6" t="s">
        <v>8</v>
      </c>
      <c r="J482" s="6" t="s">
        <v>9</v>
      </c>
      <c r="K482" s="6" t="s">
        <v>9</v>
      </c>
      <c r="L482" s="6" t="s">
        <v>10</v>
      </c>
      <c r="M482" s="6" t="s">
        <v>10</v>
      </c>
      <c r="N482" s="6" t="s">
        <v>44</v>
      </c>
      <c r="O482" s="6" t="s">
        <v>11</v>
      </c>
      <c r="P482" s="6" t="s">
        <v>45</v>
      </c>
      <c r="Q482" s="6" t="s">
        <v>45</v>
      </c>
      <c r="R482" s="6" t="s">
        <v>46</v>
      </c>
      <c r="S482" s="6" t="s">
        <v>13</v>
      </c>
      <c r="T482" s="6" t="s">
        <v>14</v>
      </c>
      <c r="U482" s="6" t="s">
        <v>14</v>
      </c>
      <c r="V482" s="6" t="s">
        <v>15</v>
      </c>
      <c r="W482" s="6" t="s">
        <v>15</v>
      </c>
      <c r="X482" s="6" t="s">
        <v>16</v>
      </c>
      <c r="Y482" s="6" t="s">
        <v>16</v>
      </c>
      <c r="Z482" s="6" t="s">
        <v>17</v>
      </c>
      <c r="AA482" s="6" t="s">
        <v>17</v>
      </c>
      <c r="AB482" s="6" t="s">
        <v>402</v>
      </c>
      <c r="AC482" s="6" t="s">
        <v>400</v>
      </c>
      <c r="AD482" s="7" t="s">
        <v>400</v>
      </c>
    </row>
    <row r="483" spans="1:30" ht="12" customHeight="1">
      <c r="A483" s="25">
        <v>1001</v>
      </c>
      <c r="B483" s="26" t="s">
        <v>92</v>
      </c>
      <c r="C483" s="38">
        <v>43743</v>
      </c>
      <c r="D483" s="38">
        <v>44702</v>
      </c>
      <c r="E483" s="38">
        <v>45908</v>
      </c>
      <c r="F483" s="38">
        <v>48600</v>
      </c>
      <c r="G483" s="38">
        <v>48942</v>
      </c>
      <c r="H483" s="38">
        <v>50058</v>
      </c>
      <c r="I483" s="38">
        <v>50538</v>
      </c>
      <c r="J483" s="38">
        <v>57710</v>
      </c>
      <c r="K483" s="38">
        <v>58337</v>
      </c>
      <c r="L483" s="38">
        <v>59417</v>
      </c>
      <c r="M483" s="38">
        <v>58810</v>
      </c>
      <c r="N483" s="38">
        <v>61500</v>
      </c>
      <c r="O483" s="38">
        <v>64208</v>
      </c>
      <c r="P483" s="38">
        <v>63800</v>
      </c>
      <c r="Q483" s="38">
        <v>63853</v>
      </c>
      <c r="R483" s="38">
        <v>66352</v>
      </c>
      <c r="S483" s="38">
        <v>66352</v>
      </c>
      <c r="T483" s="38">
        <v>69193</v>
      </c>
      <c r="U483" s="38">
        <v>65636</v>
      </c>
      <c r="V483" s="38">
        <v>35200</v>
      </c>
      <c r="W483" s="38">
        <v>31150</v>
      </c>
      <c r="X483" s="38">
        <v>0</v>
      </c>
      <c r="Y483" s="38">
        <v>0</v>
      </c>
      <c r="Z483" s="38">
        <v>0</v>
      </c>
      <c r="AA483" s="38">
        <v>0</v>
      </c>
      <c r="AB483" s="38">
        <v>0</v>
      </c>
      <c r="AC483" s="16">
        <f aca="true" t="shared" si="211" ref="AC483:AC498">SUM(AB483-Z483)</f>
        <v>0</v>
      </c>
      <c r="AD483" s="31" t="e">
        <f aca="true" t="shared" si="212" ref="AD483:AD498">SUM(AC483/Z483)</f>
        <v>#DIV/0!</v>
      </c>
    </row>
    <row r="484" spans="1:30" s="33" customFormat="1" ht="12" customHeight="1">
      <c r="A484" s="25">
        <v>1002</v>
      </c>
      <c r="B484" s="26" t="s">
        <v>93</v>
      </c>
      <c r="C484" s="38">
        <v>4342</v>
      </c>
      <c r="D484" s="38">
        <v>4120</v>
      </c>
      <c r="E484" s="38">
        <v>4380</v>
      </c>
      <c r="F484" s="38">
        <v>5560</v>
      </c>
      <c r="G484" s="38">
        <v>5885</v>
      </c>
      <c r="H484" s="38">
        <v>5728</v>
      </c>
      <c r="I484" s="38">
        <v>6302</v>
      </c>
      <c r="J484" s="38">
        <v>5900</v>
      </c>
      <c r="K484" s="38">
        <v>7094</v>
      </c>
      <c r="L484" s="38">
        <v>6136</v>
      </c>
      <c r="M484" s="38">
        <v>7062</v>
      </c>
      <c r="N484" s="38">
        <v>7241</v>
      </c>
      <c r="O484" s="38">
        <v>7833</v>
      </c>
      <c r="P484" s="38">
        <v>9174</v>
      </c>
      <c r="Q484" s="38">
        <v>9778</v>
      </c>
      <c r="R484" s="38">
        <v>10000</v>
      </c>
      <c r="S484" s="38">
        <v>9113</v>
      </c>
      <c r="T484" s="38">
        <v>10400</v>
      </c>
      <c r="U484" s="38">
        <v>8451</v>
      </c>
      <c r="V484" s="38">
        <v>10400</v>
      </c>
      <c r="W484" s="38">
        <v>8483</v>
      </c>
      <c r="X484" s="38">
        <v>10400</v>
      </c>
      <c r="Y484" s="38">
        <v>9140</v>
      </c>
      <c r="Z484" s="38">
        <v>10608</v>
      </c>
      <c r="AA484" s="38">
        <v>10608</v>
      </c>
      <c r="AB484" s="38"/>
      <c r="AC484" s="16">
        <f t="shared" si="211"/>
        <v>-10608</v>
      </c>
      <c r="AD484" s="31">
        <f t="shared" si="212"/>
        <v>-1</v>
      </c>
    </row>
    <row r="485" spans="1:30" s="33" customFormat="1" ht="12" customHeight="1">
      <c r="A485" s="25">
        <v>1020</v>
      </c>
      <c r="B485" s="26" t="s">
        <v>95</v>
      </c>
      <c r="C485" s="38">
        <v>3861</v>
      </c>
      <c r="D485" s="38">
        <v>3735</v>
      </c>
      <c r="E485" s="38">
        <v>3986</v>
      </c>
      <c r="F485" s="38">
        <v>4329</v>
      </c>
      <c r="G485" s="38">
        <v>4417</v>
      </c>
      <c r="H485" s="38">
        <v>4267</v>
      </c>
      <c r="I485" s="38">
        <v>4953</v>
      </c>
      <c r="J485" s="38">
        <v>4866</v>
      </c>
      <c r="K485" s="38">
        <v>5156</v>
      </c>
      <c r="L485" s="38">
        <v>5208</v>
      </c>
      <c r="M485" s="38">
        <v>5247</v>
      </c>
      <c r="N485" s="38">
        <v>5258</v>
      </c>
      <c r="O485" s="38">
        <v>5118</v>
      </c>
      <c r="P485" s="38">
        <v>5498</v>
      </c>
      <c r="Q485" s="38">
        <v>5730</v>
      </c>
      <c r="R485" s="38">
        <v>5805</v>
      </c>
      <c r="S485" s="38">
        <v>5763</v>
      </c>
      <c r="T485" s="38">
        <v>6088</v>
      </c>
      <c r="U485" s="38">
        <v>7844</v>
      </c>
      <c r="V485" s="38">
        <v>2770</v>
      </c>
      <c r="W485" s="38">
        <v>3927</v>
      </c>
      <c r="X485" s="38">
        <v>770</v>
      </c>
      <c r="Y485" s="38">
        <v>770</v>
      </c>
      <c r="Z485" s="38">
        <v>812</v>
      </c>
      <c r="AA485" s="38">
        <v>812</v>
      </c>
      <c r="AB485" s="38"/>
      <c r="AC485" s="16">
        <f t="shared" si="211"/>
        <v>-812</v>
      </c>
      <c r="AD485" s="31">
        <f t="shared" si="212"/>
        <v>-1</v>
      </c>
    </row>
    <row r="486" spans="1:30" s="33" customFormat="1" ht="12" customHeight="1">
      <c r="A486" s="32"/>
      <c r="B486" s="26" t="s">
        <v>133</v>
      </c>
      <c r="C486" s="37">
        <f aca="true" t="shared" si="213" ref="C486:H486">SUM(C483:C485)</f>
        <v>51946</v>
      </c>
      <c r="D486" s="4">
        <f t="shared" si="213"/>
        <v>52557</v>
      </c>
      <c r="E486" s="4">
        <f t="shared" si="213"/>
        <v>54274</v>
      </c>
      <c r="F486" s="4">
        <f t="shared" si="213"/>
        <v>58489</v>
      </c>
      <c r="G486" s="4">
        <f>SUM(G483:G485)</f>
        <v>59244</v>
      </c>
      <c r="H486" s="4">
        <f t="shared" si="213"/>
        <v>60053</v>
      </c>
      <c r="I486" s="4">
        <f aca="true" t="shared" si="214" ref="I486:N486">SUM(I483:I485)</f>
        <v>61793</v>
      </c>
      <c r="J486" s="4">
        <f t="shared" si="214"/>
        <v>68476</v>
      </c>
      <c r="K486" s="4">
        <f t="shared" si="214"/>
        <v>70587</v>
      </c>
      <c r="L486" s="4">
        <f t="shared" si="214"/>
        <v>70761</v>
      </c>
      <c r="M486" s="4">
        <f t="shared" si="214"/>
        <v>71119</v>
      </c>
      <c r="N486" s="4">
        <f t="shared" si="214"/>
        <v>73999</v>
      </c>
      <c r="O486" s="4">
        <f aca="true" t="shared" si="215" ref="O486:T486">SUM(O483:O485)</f>
        <v>77159</v>
      </c>
      <c r="P486" s="4">
        <f t="shared" si="215"/>
        <v>78472</v>
      </c>
      <c r="Q486" s="4">
        <f t="shared" si="215"/>
        <v>79361</v>
      </c>
      <c r="R486" s="4">
        <f t="shared" si="215"/>
        <v>82157</v>
      </c>
      <c r="S486" s="4">
        <f t="shared" si="215"/>
        <v>81228</v>
      </c>
      <c r="T486" s="4">
        <f t="shared" si="215"/>
        <v>85681</v>
      </c>
      <c r="U486" s="4">
        <f aca="true" t="shared" si="216" ref="U486:Z486">SUM(U483:U485)</f>
        <v>81931</v>
      </c>
      <c r="V486" s="4">
        <f t="shared" si="216"/>
        <v>48370</v>
      </c>
      <c r="W486" s="4">
        <f t="shared" si="216"/>
        <v>43560</v>
      </c>
      <c r="X486" s="4">
        <f t="shared" si="216"/>
        <v>11170</v>
      </c>
      <c r="Y486" s="4">
        <f t="shared" si="216"/>
        <v>9910</v>
      </c>
      <c r="Z486" s="4">
        <f t="shared" si="216"/>
        <v>11420</v>
      </c>
      <c r="AA486" s="4">
        <f>SUM(AA483:AA485)</f>
        <v>11420</v>
      </c>
      <c r="AB486" s="4">
        <f>SUM(AB483:AB485)</f>
        <v>0</v>
      </c>
      <c r="AC486" s="21">
        <f t="shared" si="211"/>
        <v>-11420</v>
      </c>
      <c r="AD486" s="34">
        <f t="shared" si="212"/>
        <v>-1</v>
      </c>
    </row>
    <row r="487" spans="1:30" ht="12" customHeight="1">
      <c r="A487" s="32">
        <v>2001</v>
      </c>
      <c r="B487" s="26" t="s">
        <v>97</v>
      </c>
      <c r="C487" s="3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28">
        <v>400</v>
      </c>
      <c r="U487" s="4">
        <v>400</v>
      </c>
      <c r="V487" s="28">
        <v>400</v>
      </c>
      <c r="W487" s="28">
        <v>400</v>
      </c>
      <c r="X487" s="28">
        <v>400</v>
      </c>
      <c r="Y487" s="28">
        <v>400</v>
      </c>
      <c r="Z487" s="28">
        <v>400</v>
      </c>
      <c r="AA487" s="28">
        <v>400</v>
      </c>
      <c r="AB487" s="28"/>
      <c r="AC487" s="16">
        <f t="shared" si="211"/>
        <v>-400</v>
      </c>
      <c r="AD487" s="31">
        <f t="shared" si="212"/>
        <v>-1</v>
      </c>
    </row>
    <row r="488" spans="1:30" ht="12" customHeight="1">
      <c r="A488" s="25">
        <v>2004</v>
      </c>
      <c r="B488" s="26" t="s">
        <v>134</v>
      </c>
      <c r="C488" s="38">
        <v>0</v>
      </c>
      <c r="D488" s="38">
        <v>300</v>
      </c>
      <c r="E488" s="38">
        <v>300</v>
      </c>
      <c r="F488" s="38">
        <v>300</v>
      </c>
      <c r="G488" s="38">
        <v>0</v>
      </c>
      <c r="H488" s="38">
        <v>300</v>
      </c>
      <c r="I488" s="38">
        <v>0</v>
      </c>
      <c r="J488" s="38">
        <v>300</v>
      </c>
      <c r="K488" s="38">
        <v>243</v>
      </c>
      <c r="L488" s="38">
        <v>300</v>
      </c>
      <c r="M488" s="38">
        <v>34</v>
      </c>
      <c r="N488" s="38">
        <v>300</v>
      </c>
      <c r="O488" s="38">
        <v>299</v>
      </c>
      <c r="P488" s="38">
        <v>300</v>
      </c>
      <c r="Q488" s="38">
        <v>120</v>
      </c>
      <c r="R488" s="38">
        <v>300</v>
      </c>
      <c r="S488" s="38">
        <v>0</v>
      </c>
      <c r="T488" s="38">
        <v>300</v>
      </c>
      <c r="U488" s="38">
        <v>0</v>
      </c>
      <c r="V488" s="38">
        <v>300</v>
      </c>
      <c r="W488" s="38">
        <v>0</v>
      </c>
      <c r="X488" s="38">
        <v>300</v>
      </c>
      <c r="Y488" s="38"/>
      <c r="Z488" s="38">
        <v>300</v>
      </c>
      <c r="AA488" s="38">
        <v>300</v>
      </c>
      <c r="AB488" s="38">
        <v>300</v>
      </c>
      <c r="AC488" s="16">
        <f t="shared" si="211"/>
        <v>0</v>
      </c>
      <c r="AD488" s="31">
        <f t="shared" si="212"/>
        <v>0</v>
      </c>
    </row>
    <row r="489" spans="1:30" ht="12" customHeight="1">
      <c r="A489" s="25">
        <v>2006</v>
      </c>
      <c r="B489" s="26" t="s">
        <v>135</v>
      </c>
      <c r="C489" s="38">
        <v>1999</v>
      </c>
      <c r="D489" s="38">
        <v>2000</v>
      </c>
      <c r="E489" s="38">
        <v>1833</v>
      </c>
      <c r="F489" s="38">
        <v>2000</v>
      </c>
      <c r="G489" s="38">
        <v>1666</v>
      </c>
      <c r="H489" s="38">
        <v>2000</v>
      </c>
      <c r="I489" s="38">
        <v>1333</v>
      </c>
      <c r="J489" s="38">
        <v>2000</v>
      </c>
      <c r="K489" s="38">
        <v>1833</v>
      </c>
      <c r="L489" s="38">
        <v>2500</v>
      </c>
      <c r="M489" s="38">
        <v>2125</v>
      </c>
      <c r="N489" s="38">
        <v>2125</v>
      </c>
      <c r="O489" s="38">
        <v>2127</v>
      </c>
      <c r="P489" s="38">
        <v>2125</v>
      </c>
      <c r="Q489" s="38">
        <v>2188</v>
      </c>
      <c r="R489" s="38">
        <v>2500</v>
      </c>
      <c r="S489" s="38">
        <v>2500</v>
      </c>
      <c r="T489" s="38">
        <v>2500</v>
      </c>
      <c r="U489" s="38">
        <v>2500</v>
      </c>
      <c r="V489" s="38">
        <v>1300</v>
      </c>
      <c r="W489" s="38">
        <v>1683</v>
      </c>
      <c r="X489" s="38">
        <v>0</v>
      </c>
      <c r="Y489" s="38">
        <v>0</v>
      </c>
      <c r="Z489" s="38"/>
      <c r="AA489" s="38"/>
      <c r="AB489" s="38">
        <v>200</v>
      </c>
      <c r="AC489" s="16">
        <f t="shared" si="211"/>
        <v>200</v>
      </c>
      <c r="AD489" s="31"/>
    </row>
    <row r="490" spans="1:30" ht="12" customHeight="1">
      <c r="A490" s="25">
        <v>2007</v>
      </c>
      <c r="B490" s="26" t="s">
        <v>104</v>
      </c>
      <c r="C490" s="38">
        <v>30</v>
      </c>
      <c r="D490" s="38">
        <v>200</v>
      </c>
      <c r="E490" s="38">
        <v>175</v>
      </c>
      <c r="F490" s="38">
        <v>200</v>
      </c>
      <c r="G490" s="38">
        <v>25</v>
      </c>
      <c r="H490" s="38">
        <v>200</v>
      </c>
      <c r="I490" s="38">
        <v>150</v>
      </c>
      <c r="J490" s="38">
        <v>200</v>
      </c>
      <c r="K490" s="38">
        <v>80</v>
      </c>
      <c r="L490" s="38">
        <v>200</v>
      </c>
      <c r="M490" s="38">
        <v>150</v>
      </c>
      <c r="N490" s="38">
        <v>200</v>
      </c>
      <c r="O490" s="38">
        <v>0</v>
      </c>
      <c r="P490" s="38">
        <v>200</v>
      </c>
      <c r="Q490" s="38">
        <v>195</v>
      </c>
      <c r="R490" s="38">
        <v>200</v>
      </c>
      <c r="S490" s="38">
        <v>75</v>
      </c>
      <c r="T490" s="38">
        <v>200</v>
      </c>
      <c r="U490" s="38">
        <v>65</v>
      </c>
      <c r="V490" s="38">
        <v>200</v>
      </c>
      <c r="W490" s="38">
        <v>0</v>
      </c>
      <c r="X490" s="38">
        <v>200</v>
      </c>
      <c r="Y490" s="38">
        <v>0</v>
      </c>
      <c r="Z490" s="38">
        <v>200</v>
      </c>
      <c r="AA490" s="38">
        <v>200</v>
      </c>
      <c r="AB490" s="38">
        <v>300</v>
      </c>
      <c r="AC490" s="16">
        <f t="shared" si="211"/>
        <v>100</v>
      </c>
      <c r="AD490" s="31">
        <f t="shared" si="212"/>
        <v>0.5</v>
      </c>
    </row>
    <row r="491" spans="1:30" ht="12" customHeight="1">
      <c r="A491" s="25">
        <v>2009</v>
      </c>
      <c r="B491" s="26" t="s">
        <v>103</v>
      </c>
      <c r="C491" s="38">
        <v>53</v>
      </c>
      <c r="D491" s="38">
        <v>350</v>
      </c>
      <c r="E491" s="38">
        <v>163</v>
      </c>
      <c r="F491" s="38">
        <v>350</v>
      </c>
      <c r="G491" s="38">
        <v>121</v>
      </c>
      <c r="H491" s="38">
        <v>350</v>
      </c>
      <c r="I491" s="38">
        <v>17</v>
      </c>
      <c r="J491" s="38">
        <v>250</v>
      </c>
      <c r="K491" s="38">
        <v>71</v>
      </c>
      <c r="L491" s="38">
        <v>200</v>
      </c>
      <c r="M491" s="38">
        <v>0</v>
      </c>
      <c r="N491" s="38">
        <v>200</v>
      </c>
      <c r="O491" s="38">
        <v>200</v>
      </c>
      <c r="P491" s="38">
        <v>200</v>
      </c>
      <c r="Q491" s="38">
        <v>0</v>
      </c>
      <c r="R491" s="38">
        <v>200</v>
      </c>
      <c r="S491" s="38">
        <v>0</v>
      </c>
      <c r="T491" s="38">
        <v>600</v>
      </c>
      <c r="U491" s="38">
        <v>0</v>
      </c>
      <c r="V491" s="38">
        <v>600</v>
      </c>
      <c r="W491" s="38">
        <v>50</v>
      </c>
      <c r="X491" s="38">
        <v>600</v>
      </c>
      <c r="Y491" s="38">
        <v>257</v>
      </c>
      <c r="Z491" s="38">
        <v>600</v>
      </c>
      <c r="AA491" s="38">
        <v>600</v>
      </c>
      <c r="AB491" s="38">
        <v>600</v>
      </c>
      <c r="AC491" s="16">
        <f t="shared" si="211"/>
        <v>0</v>
      </c>
      <c r="AD491" s="31">
        <f t="shared" si="212"/>
        <v>0</v>
      </c>
    </row>
    <row r="492" spans="1:30" ht="12" customHeight="1">
      <c r="A492" s="25">
        <v>2010</v>
      </c>
      <c r="B492" s="26" t="s">
        <v>106</v>
      </c>
      <c r="C492" s="38">
        <v>2109</v>
      </c>
      <c r="D492" s="38">
        <v>2500</v>
      </c>
      <c r="E492" s="38">
        <v>750</v>
      </c>
      <c r="F492" s="38">
        <v>2000</v>
      </c>
      <c r="G492" s="38">
        <v>750</v>
      </c>
      <c r="H492" s="38">
        <v>1000</v>
      </c>
      <c r="I492" s="38">
        <v>860</v>
      </c>
      <c r="J492" s="38">
        <v>1000</v>
      </c>
      <c r="K492" s="38">
        <v>1259</v>
      </c>
      <c r="L492" s="38">
        <v>1000</v>
      </c>
      <c r="M492" s="38">
        <v>1000</v>
      </c>
      <c r="N492" s="38">
        <v>1000</v>
      </c>
      <c r="O492" s="38">
        <v>1000</v>
      </c>
      <c r="P492" s="38">
        <v>1000</v>
      </c>
      <c r="Q492" s="38">
        <v>1000</v>
      </c>
      <c r="R492" s="38">
        <v>1000</v>
      </c>
      <c r="S492" s="38">
        <v>1060</v>
      </c>
      <c r="T492" s="38">
        <v>1200</v>
      </c>
      <c r="U492" s="38">
        <v>1000</v>
      </c>
      <c r="V492" s="38">
        <v>1000</v>
      </c>
      <c r="W492" s="38">
        <v>1000</v>
      </c>
      <c r="X492" s="38">
        <v>1000</v>
      </c>
      <c r="Y492" s="38">
        <v>1000</v>
      </c>
      <c r="Z492" s="38">
        <v>1000</v>
      </c>
      <c r="AA492" s="38">
        <v>1000</v>
      </c>
      <c r="AB492" s="38">
        <v>1000</v>
      </c>
      <c r="AC492" s="16">
        <f t="shared" si="211"/>
        <v>0</v>
      </c>
      <c r="AD492" s="31">
        <f t="shared" si="212"/>
        <v>0</v>
      </c>
    </row>
    <row r="493" spans="1:30" ht="12" customHeight="1">
      <c r="A493" s="25">
        <v>2034</v>
      </c>
      <c r="B493" s="26" t="s">
        <v>147</v>
      </c>
      <c r="C493" s="38">
        <v>471</v>
      </c>
      <c r="D493" s="38">
        <v>500</v>
      </c>
      <c r="E493" s="38">
        <v>562</v>
      </c>
      <c r="F493" s="38">
        <v>500</v>
      </c>
      <c r="G493" s="38">
        <v>229</v>
      </c>
      <c r="H493" s="38">
        <v>500</v>
      </c>
      <c r="I493" s="38">
        <v>144</v>
      </c>
      <c r="J493" s="38">
        <v>300</v>
      </c>
      <c r="K493" s="38">
        <v>294</v>
      </c>
      <c r="L493" s="38">
        <v>300</v>
      </c>
      <c r="M493" s="38">
        <v>300</v>
      </c>
      <c r="N493" s="38">
        <v>300</v>
      </c>
      <c r="O493" s="38">
        <v>287</v>
      </c>
      <c r="P493" s="38">
        <v>300</v>
      </c>
      <c r="Q493" s="38">
        <v>200</v>
      </c>
      <c r="R493" s="38">
        <v>300</v>
      </c>
      <c r="S493" s="38">
        <v>348</v>
      </c>
      <c r="T493" s="38">
        <v>300</v>
      </c>
      <c r="U493" s="38">
        <v>181</v>
      </c>
      <c r="V493" s="38">
        <v>300</v>
      </c>
      <c r="W493" s="38">
        <v>275</v>
      </c>
      <c r="X493" s="38">
        <v>300</v>
      </c>
      <c r="Y493" s="38">
        <v>314</v>
      </c>
      <c r="Z493" s="38">
        <v>325</v>
      </c>
      <c r="AA493" s="38">
        <v>325</v>
      </c>
      <c r="AB493" s="38">
        <v>400</v>
      </c>
      <c r="AC493" s="16">
        <f t="shared" si="211"/>
        <v>75</v>
      </c>
      <c r="AD493" s="31">
        <f t="shared" si="212"/>
        <v>0.23076923076923078</v>
      </c>
    </row>
    <row r="494" spans="1:102" s="63" customFormat="1" ht="12" customHeight="1">
      <c r="A494" s="25">
        <v>2035</v>
      </c>
      <c r="B494" s="26" t="s">
        <v>253</v>
      </c>
      <c r="C494" s="38"/>
      <c r="D494" s="38"/>
      <c r="E494" s="38"/>
      <c r="F494" s="38"/>
      <c r="G494" s="38"/>
      <c r="H494" s="38"/>
      <c r="I494" s="38">
        <v>0</v>
      </c>
      <c r="J494" s="38">
        <v>39650</v>
      </c>
      <c r="K494" s="38">
        <v>54708</v>
      </c>
      <c r="L494" s="38">
        <v>49000</v>
      </c>
      <c r="M494" s="38">
        <v>43865</v>
      </c>
      <c r="N494" s="38">
        <v>49000</v>
      </c>
      <c r="O494" s="38">
        <v>49832</v>
      </c>
      <c r="P494" s="38">
        <v>49000</v>
      </c>
      <c r="Q494" s="38">
        <v>47880</v>
      </c>
      <c r="R494" s="38">
        <v>55000</v>
      </c>
      <c r="S494" s="38">
        <v>55832</v>
      </c>
      <c r="T494" s="38">
        <v>54600</v>
      </c>
      <c r="U494" s="38">
        <v>62045</v>
      </c>
      <c r="V494" s="38">
        <v>55800</v>
      </c>
      <c r="W494" s="38">
        <v>54725</v>
      </c>
      <c r="X494" s="38">
        <v>70000</v>
      </c>
      <c r="Y494" s="38">
        <v>52297</v>
      </c>
      <c r="Z494" s="38">
        <v>107442</v>
      </c>
      <c r="AA494" s="38">
        <v>107442</v>
      </c>
      <c r="AB494" s="38">
        <v>107442</v>
      </c>
      <c r="AC494" s="16">
        <f t="shared" si="211"/>
        <v>0</v>
      </c>
      <c r="AD494" s="31">
        <f t="shared" si="212"/>
        <v>0</v>
      </c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</row>
    <row r="495" spans="1:30" s="33" customFormat="1" ht="12" customHeight="1">
      <c r="A495" s="25">
        <v>2062</v>
      </c>
      <c r="B495" s="26" t="s">
        <v>254</v>
      </c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>
        <v>714</v>
      </c>
      <c r="X495" s="38">
        <v>40000</v>
      </c>
      <c r="Y495" s="38">
        <v>40000</v>
      </c>
      <c r="Z495" s="38">
        <v>40800</v>
      </c>
      <c r="AA495" s="38">
        <v>40800</v>
      </c>
      <c r="AB495" s="38">
        <v>83626</v>
      </c>
      <c r="AC495" s="16">
        <f t="shared" si="211"/>
        <v>42826</v>
      </c>
      <c r="AD495" s="31">
        <f t="shared" si="212"/>
        <v>1.049656862745098</v>
      </c>
    </row>
    <row r="496" spans="1:30" s="33" customFormat="1" ht="12" customHeight="1">
      <c r="A496" s="25">
        <v>4001</v>
      </c>
      <c r="B496" s="26" t="s">
        <v>126</v>
      </c>
      <c r="C496" s="38">
        <v>372</v>
      </c>
      <c r="D496" s="38">
        <v>1000</v>
      </c>
      <c r="E496" s="38">
        <v>703</v>
      </c>
      <c r="F496" s="38">
        <v>1000</v>
      </c>
      <c r="G496" s="38">
        <v>300</v>
      </c>
      <c r="H496" s="38">
        <v>500</v>
      </c>
      <c r="I496" s="38">
        <v>483</v>
      </c>
      <c r="J496" s="38">
        <v>3000</v>
      </c>
      <c r="K496" s="38">
        <v>3000</v>
      </c>
      <c r="L496" s="38">
        <v>3000</v>
      </c>
      <c r="M496" s="38">
        <v>3000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3500</v>
      </c>
      <c r="U496" s="38">
        <v>0</v>
      </c>
      <c r="V496" s="38">
        <v>3500</v>
      </c>
      <c r="W496" s="38">
        <v>0</v>
      </c>
      <c r="X496" s="38">
        <v>2000</v>
      </c>
      <c r="Y496" s="38">
        <v>0</v>
      </c>
      <c r="Z496" s="38">
        <v>2000</v>
      </c>
      <c r="AA496" s="38">
        <v>2000</v>
      </c>
      <c r="AB496" s="38"/>
      <c r="AC496" s="16">
        <f t="shared" si="211"/>
        <v>-2000</v>
      </c>
      <c r="AD496" s="31">
        <f t="shared" si="212"/>
        <v>-1</v>
      </c>
    </row>
    <row r="497" spans="1:30" s="33" customFormat="1" ht="12" customHeight="1">
      <c r="A497" s="32"/>
      <c r="B497" s="26" t="s">
        <v>141</v>
      </c>
      <c r="C497" s="64">
        <f>SUM(C488:C496)</f>
        <v>5034</v>
      </c>
      <c r="D497" s="4">
        <f>SUM(D488:D496)</f>
        <v>6850</v>
      </c>
      <c r="E497" s="4">
        <v>3725</v>
      </c>
      <c r="F497" s="4">
        <v>6350</v>
      </c>
      <c r="G497" s="4">
        <f aca="true" t="shared" si="217" ref="G497:R497">SUM(G488:G496)</f>
        <v>3091</v>
      </c>
      <c r="H497" s="4">
        <f t="shared" si="217"/>
        <v>4850</v>
      </c>
      <c r="I497" s="4">
        <f t="shared" si="217"/>
        <v>2987</v>
      </c>
      <c r="J497" s="4">
        <f t="shared" si="217"/>
        <v>46700</v>
      </c>
      <c r="K497" s="4">
        <f t="shared" si="217"/>
        <v>61488</v>
      </c>
      <c r="L497" s="4">
        <f t="shared" si="217"/>
        <v>56500</v>
      </c>
      <c r="M497" s="4">
        <f t="shared" si="217"/>
        <v>50474</v>
      </c>
      <c r="N497" s="4">
        <f t="shared" si="217"/>
        <v>53125</v>
      </c>
      <c r="O497" s="4">
        <f t="shared" si="217"/>
        <v>53745</v>
      </c>
      <c r="P497" s="4">
        <f t="shared" si="217"/>
        <v>53125</v>
      </c>
      <c r="Q497" s="4">
        <f t="shared" si="217"/>
        <v>51583</v>
      </c>
      <c r="R497" s="4">
        <f t="shared" si="217"/>
        <v>59500</v>
      </c>
      <c r="S497" s="4">
        <f aca="true" t="shared" si="218" ref="S497:Y497">SUM(S487:S496)</f>
        <v>59815</v>
      </c>
      <c r="T497" s="4">
        <f t="shared" si="218"/>
        <v>63600</v>
      </c>
      <c r="U497" s="4">
        <f t="shared" si="218"/>
        <v>66191</v>
      </c>
      <c r="V497" s="4">
        <f t="shared" si="218"/>
        <v>63400</v>
      </c>
      <c r="W497" s="4">
        <f t="shared" si="218"/>
        <v>58847</v>
      </c>
      <c r="X497" s="4">
        <f t="shared" si="218"/>
        <v>114800</v>
      </c>
      <c r="Y497" s="4">
        <f t="shared" si="218"/>
        <v>94268</v>
      </c>
      <c r="Z497" s="4">
        <f>SUM(Z487:Z496)</f>
        <v>153067</v>
      </c>
      <c r="AA497" s="4">
        <f>SUM(AA487:AA496)</f>
        <v>153067</v>
      </c>
      <c r="AB497" s="4">
        <f>SUM(AB487:AB496)</f>
        <v>193868</v>
      </c>
      <c r="AC497" s="21">
        <f t="shared" si="211"/>
        <v>40801</v>
      </c>
      <c r="AD497" s="34">
        <f t="shared" si="212"/>
        <v>0.26655647526899984</v>
      </c>
    </row>
    <row r="498" spans="1:30" s="33" customFormat="1" ht="12" customHeight="1">
      <c r="A498" s="32">
        <v>600</v>
      </c>
      <c r="B498" s="26" t="s">
        <v>75</v>
      </c>
      <c r="C498" s="37">
        <f aca="true" t="shared" si="219" ref="C498:N498">SUM(C486+C497)</f>
        <v>56980</v>
      </c>
      <c r="D498" s="37">
        <f t="shared" si="219"/>
        <v>59407</v>
      </c>
      <c r="E498" s="37">
        <f t="shared" si="219"/>
        <v>57999</v>
      </c>
      <c r="F498" s="37">
        <f t="shared" si="219"/>
        <v>64839</v>
      </c>
      <c r="G498" s="37">
        <f t="shared" si="219"/>
        <v>62335</v>
      </c>
      <c r="H498" s="37">
        <f t="shared" si="219"/>
        <v>64903</v>
      </c>
      <c r="I498" s="37">
        <f t="shared" si="219"/>
        <v>64780</v>
      </c>
      <c r="J498" s="37">
        <f t="shared" si="219"/>
        <v>115176</v>
      </c>
      <c r="K498" s="37">
        <f t="shared" si="219"/>
        <v>132075</v>
      </c>
      <c r="L498" s="37">
        <f t="shared" si="219"/>
        <v>127261</v>
      </c>
      <c r="M498" s="37">
        <f t="shared" si="219"/>
        <v>121593</v>
      </c>
      <c r="N498" s="37">
        <f t="shared" si="219"/>
        <v>127124</v>
      </c>
      <c r="O498" s="37">
        <f aca="true" t="shared" si="220" ref="O498:Z498">SUM(O497,O486)</f>
        <v>130904</v>
      </c>
      <c r="P498" s="37">
        <f t="shared" si="220"/>
        <v>131597</v>
      </c>
      <c r="Q498" s="37">
        <f t="shared" si="220"/>
        <v>130944</v>
      </c>
      <c r="R498" s="37">
        <f t="shared" si="220"/>
        <v>141657</v>
      </c>
      <c r="S498" s="37">
        <f t="shared" si="220"/>
        <v>141043</v>
      </c>
      <c r="T498" s="37">
        <f t="shared" si="220"/>
        <v>149281</v>
      </c>
      <c r="U498" s="37">
        <f t="shared" si="220"/>
        <v>148122</v>
      </c>
      <c r="V498" s="37">
        <f t="shared" si="220"/>
        <v>111770</v>
      </c>
      <c r="W498" s="37">
        <f t="shared" si="220"/>
        <v>102407</v>
      </c>
      <c r="X498" s="37">
        <f t="shared" si="220"/>
        <v>125970</v>
      </c>
      <c r="Y498" s="37">
        <f t="shared" si="220"/>
        <v>104178</v>
      </c>
      <c r="Z498" s="37">
        <f t="shared" si="220"/>
        <v>164487</v>
      </c>
      <c r="AA498" s="37">
        <f>SUM(AA497,AA486)</f>
        <v>164487</v>
      </c>
      <c r="AB498" s="37">
        <f>SUM(AB497,AB486)</f>
        <v>193868</v>
      </c>
      <c r="AC498" s="21">
        <f t="shared" si="211"/>
        <v>29381</v>
      </c>
      <c r="AD498" s="34">
        <f t="shared" si="212"/>
        <v>0.17862201876136108</v>
      </c>
    </row>
    <row r="499" spans="1:30" ht="12" customHeight="1">
      <c r="A499" s="3">
        <v>610</v>
      </c>
      <c r="B499" s="30" t="s">
        <v>255</v>
      </c>
      <c r="C499" s="3" t="s">
        <v>1</v>
      </c>
      <c r="D499" s="6" t="s">
        <v>2</v>
      </c>
      <c r="E499" s="6" t="s">
        <v>1</v>
      </c>
      <c r="F499" s="6" t="s">
        <v>2</v>
      </c>
      <c r="G499" s="6" t="s">
        <v>1</v>
      </c>
      <c r="H499" s="6" t="s">
        <v>2</v>
      </c>
      <c r="I499" s="6" t="s">
        <v>1</v>
      </c>
      <c r="J499" s="6" t="s">
        <v>2</v>
      </c>
      <c r="K499" s="6" t="s">
        <v>1</v>
      </c>
      <c r="L499" s="6" t="s">
        <v>2</v>
      </c>
      <c r="M499" s="6" t="s">
        <v>1</v>
      </c>
      <c r="N499" s="6" t="s">
        <v>2</v>
      </c>
      <c r="O499" s="6" t="s">
        <v>1</v>
      </c>
      <c r="P499" s="6" t="s">
        <v>2</v>
      </c>
      <c r="Q499" s="6" t="s">
        <v>42</v>
      </c>
      <c r="R499" s="6" t="s">
        <v>2</v>
      </c>
      <c r="S499" s="6" t="s">
        <v>1</v>
      </c>
      <c r="T499" s="6" t="s">
        <v>2</v>
      </c>
      <c r="U499" s="6" t="s">
        <v>42</v>
      </c>
      <c r="V499" s="6" t="s">
        <v>2</v>
      </c>
      <c r="W499" s="6" t="s">
        <v>1</v>
      </c>
      <c r="X499" s="6" t="s">
        <v>2</v>
      </c>
      <c r="Y499" s="6" t="s">
        <v>1</v>
      </c>
      <c r="Z499" s="6" t="s">
        <v>2</v>
      </c>
      <c r="AA499" s="6" t="s">
        <v>43</v>
      </c>
      <c r="AB499" s="6" t="s">
        <v>2</v>
      </c>
      <c r="AC499" s="6" t="s">
        <v>3</v>
      </c>
      <c r="AD499" s="7" t="s">
        <v>4</v>
      </c>
    </row>
    <row r="500" spans="1:30" ht="12" customHeight="1">
      <c r="A500" s="3"/>
      <c r="B500" s="30"/>
      <c r="C500" s="3" t="s">
        <v>5</v>
      </c>
      <c r="D500" s="6" t="s">
        <v>6</v>
      </c>
      <c r="E500" s="6" t="s">
        <v>6</v>
      </c>
      <c r="F500" s="6" t="s">
        <v>7</v>
      </c>
      <c r="G500" s="6" t="s">
        <v>7</v>
      </c>
      <c r="H500" s="6" t="s">
        <v>8</v>
      </c>
      <c r="I500" s="6" t="s">
        <v>8</v>
      </c>
      <c r="J500" s="6" t="s">
        <v>9</v>
      </c>
      <c r="K500" s="6" t="s">
        <v>9</v>
      </c>
      <c r="L500" s="6" t="s">
        <v>10</v>
      </c>
      <c r="M500" s="6" t="s">
        <v>10</v>
      </c>
      <c r="N500" s="6" t="s">
        <v>44</v>
      </c>
      <c r="O500" s="6" t="s">
        <v>11</v>
      </c>
      <c r="P500" s="6" t="s">
        <v>45</v>
      </c>
      <c r="Q500" s="6" t="s">
        <v>45</v>
      </c>
      <c r="R500" s="6" t="s">
        <v>46</v>
      </c>
      <c r="S500" s="6" t="s">
        <v>13</v>
      </c>
      <c r="T500" s="6" t="s">
        <v>14</v>
      </c>
      <c r="U500" s="6" t="s">
        <v>14</v>
      </c>
      <c r="V500" s="6" t="s">
        <v>15</v>
      </c>
      <c r="W500" s="6" t="s">
        <v>15</v>
      </c>
      <c r="X500" s="6" t="s">
        <v>16</v>
      </c>
      <c r="Y500" s="6" t="s">
        <v>16</v>
      </c>
      <c r="Z500" s="6" t="s">
        <v>17</v>
      </c>
      <c r="AA500" s="6" t="s">
        <v>17</v>
      </c>
      <c r="AB500" s="6" t="s">
        <v>402</v>
      </c>
      <c r="AC500" s="6" t="s">
        <v>400</v>
      </c>
      <c r="AD500" s="7" t="s">
        <v>400</v>
      </c>
    </row>
    <row r="501" spans="1:30" ht="12" customHeight="1">
      <c r="A501" s="25">
        <v>2002</v>
      </c>
      <c r="B501" s="26" t="s">
        <v>98</v>
      </c>
      <c r="C501" s="38">
        <v>9312</v>
      </c>
      <c r="D501" s="38">
        <v>9000</v>
      </c>
      <c r="E501" s="38">
        <v>8699</v>
      </c>
      <c r="F501" s="38">
        <v>9500</v>
      </c>
      <c r="G501" s="38">
        <v>10751</v>
      </c>
      <c r="H501" s="38">
        <v>11000</v>
      </c>
      <c r="I501" s="38">
        <v>9817</v>
      </c>
      <c r="J501" s="38">
        <v>11000</v>
      </c>
      <c r="K501" s="38">
        <v>8954</v>
      </c>
      <c r="L501" s="38">
        <v>10000</v>
      </c>
      <c r="M501" s="38">
        <v>8682</v>
      </c>
      <c r="N501" s="38">
        <v>10800</v>
      </c>
      <c r="O501" s="38">
        <v>10299</v>
      </c>
      <c r="P501" s="38">
        <v>16500</v>
      </c>
      <c r="Q501" s="38">
        <v>10107</v>
      </c>
      <c r="R501" s="38">
        <v>15000</v>
      </c>
      <c r="S501" s="38">
        <v>11861</v>
      </c>
      <c r="T501" s="38">
        <v>12000</v>
      </c>
      <c r="U501" s="38">
        <v>12828</v>
      </c>
      <c r="V501" s="38">
        <v>12000</v>
      </c>
      <c r="W501" s="38">
        <v>13295</v>
      </c>
      <c r="X501" s="38">
        <v>12000</v>
      </c>
      <c r="Y501" s="38">
        <v>12618</v>
      </c>
      <c r="Z501" s="38">
        <v>12780</v>
      </c>
      <c r="AA501" s="38">
        <v>12780</v>
      </c>
      <c r="AB501" s="38">
        <v>12780</v>
      </c>
      <c r="AC501" s="16">
        <f>SUM(AB501-Z501)</f>
        <v>0</v>
      </c>
      <c r="AD501" s="31">
        <f>SUM(AC501/Z501)</f>
        <v>0</v>
      </c>
    </row>
    <row r="502" spans="1:30" s="33" customFormat="1" ht="12" customHeight="1">
      <c r="A502" s="25">
        <v>2003</v>
      </c>
      <c r="B502" s="26" t="s">
        <v>99</v>
      </c>
      <c r="C502" s="38">
        <v>2210</v>
      </c>
      <c r="D502" s="38">
        <v>2292</v>
      </c>
      <c r="E502" s="38">
        <v>1974</v>
      </c>
      <c r="F502" s="38">
        <v>2300</v>
      </c>
      <c r="G502" s="38">
        <v>2392</v>
      </c>
      <c r="H502" s="38">
        <v>2300</v>
      </c>
      <c r="I502" s="38">
        <v>2857</v>
      </c>
      <c r="J502" s="38">
        <v>2500</v>
      </c>
      <c r="K502" s="38">
        <v>2482</v>
      </c>
      <c r="L502" s="38">
        <v>2500</v>
      </c>
      <c r="M502" s="38">
        <v>2836</v>
      </c>
      <c r="N502" s="38">
        <v>2630</v>
      </c>
      <c r="O502" s="38">
        <v>2636</v>
      </c>
      <c r="P502" s="38">
        <v>2630</v>
      </c>
      <c r="Q502" s="38">
        <v>2872</v>
      </c>
      <c r="R502" s="38">
        <v>2630</v>
      </c>
      <c r="S502" s="38">
        <v>2630</v>
      </c>
      <c r="T502" s="38"/>
      <c r="U502" s="38">
        <v>2375</v>
      </c>
      <c r="V502" s="38">
        <v>2800</v>
      </c>
      <c r="W502" s="38">
        <v>2132</v>
      </c>
      <c r="X502" s="38">
        <v>2800</v>
      </c>
      <c r="Y502" s="38">
        <v>2505</v>
      </c>
      <c r="Z502" s="38">
        <v>2650</v>
      </c>
      <c r="AA502" s="38">
        <v>2650</v>
      </c>
      <c r="AB502" s="38">
        <v>2794</v>
      </c>
      <c r="AC502" s="16">
        <f>SUM(AB502-Z502)</f>
        <v>144</v>
      </c>
      <c r="AD502" s="31">
        <f>SUM(AC502/Z502)</f>
        <v>0.05433962264150943</v>
      </c>
    </row>
    <row r="503" spans="1:30" ht="12" customHeight="1">
      <c r="A503" s="25">
        <v>3003</v>
      </c>
      <c r="B503" s="26" t="s">
        <v>122</v>
      </c>
      <c r="C503" s="38">
        <v>7434</v>
      </c>
      <c r="D503" s="38">
        <v>7300</v>
      </c>
      <c r="E503" s="38">
        <v>7300</v>
      </c>
      <c r="F503" s="38">
        <v>8400</v>
      </c>
      <c r="G503" s="38">
        <v>4211</v>
      </c>
      <c r="H503" s="38">
        <v>6000</v>
      </c>
      <c r="I503" s="38">
        <v>5488</v>
      </c>
      <c r="J503" s="38">
        <v>5300</v>
      </c>
      <c r="K503" s="38">
        <v>4897</v>
      </c>
      <c r="L503" s="38">
        <v>5000</v>
      </c>
      <c r="M503" s="38">
        <v>6330</v>
      </c>
      <c r="N503" s="38">
        <v>8050</v>
      </c>
      <c r="O503" s="38">
        <v>7025</v>
      </c>
      <c r="P503" s="38">
        <v>9500</v>
      </c>
      <c r="Q503" s="38">
        <v>8535</v>
      </c>
      <c r="R503" s="38">
        <v>8000</v>
      </c>
      <c r="S503" s="38">
        <v>10476</v>
      </c>
      <c r="T503" s="38">
        <v>15000</v>
      </c>
      <c r="U503" s="38">
        <v>11778</v>
      </c>
      <c r="V503" s="38">
        <v>10500</v>
      </c>
      <c r="W503" s="38">
        <v>6550</v>
      </c>
      <c r="X503" s="38">
        <v>10500</v>
      </c>
      <c r="Y503" s="38">
        <v>10872</v>
      </c>
      <c r="Z503" s="38">
        <v>13650</v>
      </c>
      <c r="AA503" s="38">
        <v>13650</v>
      </c>
      <c r="AB503" s="38">
        <v>13650</v>
      </c>
      <c r="AC503" s="16">
        <f>SUM(AB503-Z503)</f>
        <v>0</v>
      </c>
      <c r="AD503" s="31">
        <f>SUM(AC503/Z503)</f>
        <v>0</v>
      </c>
    </row>
    <row r="504" spans="1:30" s="33" customFormat="1" ht="12" customHeight="1">
      <c r="A504" s="32">
        <v>610</v>
      </c>
      <c r="B504" s="26" t="s">
        <v>76</v>
      </c>
      <c r="C504" s="37">
        <f>SUM(C501:C503)</f>
        <v>18956</v>
      </c>
      <c r="D504" s="37">
        <f>SUM(D501:D503)</f>
        <v>18592</v>
      </c>
      <c r="E504" s="37">
        <f>SUM(E501:E503)</f>
        <v>17973</v>
      </c>
      <c r="F504" s="37">
        <v>25700</v>
      </c>
      <c r="G504" s="37">
        <f aca="true" t="shared" si="221" ref="G504:Y504">SUM(G501:G503)</f>
        <v>17354</v>
      </c>
      <c r="H504" s="37">
        <f t="shared" si="221"/>
        <v>19300</v>
      </c>
      <c r="I504" s="37">
        <f t="shared" si="221"/>
        <v>18162</v>
      </c>
      <c r="J504" s="37">
        <f t="shared" si="221"/>
        <v>18800</v>
      </c>
      <c r="K504" s="37">
        <f t="shared" si="221"/>
        <v>16333</v>
      </c>
      <c r="L504" s="37">
        <f t="shared" si="221"/>
        <v>17500</v>
      </c>
      <c r="M504" s="37">
        <f t="shared" si="221"/>
        <v>17848</v>
      </c>
      <c r="N504" s="37">
        <f t="shared" si="221"/>
        <v>21480</v>
      </c>
      <c r="O504" s="37">
        <f t="shared" si="221"/>
        <v>19960</v>
      </c>
      <c r="P504" s="37">
        <f t="shared" si="221"/>
        <v>28630</v>
      </c>
      <c r="Q504" s="37">
        <f t="shared" si="221"/>
        <v>21514</v>
      </c>
      <c r="R504" s="37">
        <f t="shared" si="221"/>
        <v>25630</v>
      </c>
      <c r="S504" s="37">
        <f t="shared" si="221"/>
        <v>24967</v>
      </c>
      <c r="T504" s="37">
        <f t="shared" si="221"/>
        <v>27000</v>
      </c>
      <c r="U504" s="37">
        <f t="shared" si="221"/>
        <v>26981</v>
      </c>
      <c r="V504" s="37">
        <f t="shared" si="221"/>
        <v>25300</v>
      </c>
      <c r="W504" s="37">
        <f t="shared" si="221"/>
        <v>21977</v>
      </c>
      <c r="X504" s="37">
        <f t="shared" si="221"/>
        <v>25300</v>
      </c>
      <c r="Y504" s="37">
        <f t="shared" si="221"/>
        <v>25995</v>
      </c>
      <c r="Z504" s="37">
        <f>SUM(Z501:Z503)</f>
        <v>29080</v>
      </c>
      <c r="AA504" s="37">
        <f>SUM(AA501:AA503)</f>
        <v>29080</v>
      </c>
      <c r="AB504" s="37">
        <f>SUM(AB501:AB503)</f>
        <v>29224</v>
      </c>
      <c r="AC504" s="21">
        <f>SUM(AB504-Z504)</f>
        <v>144</v>
      </c>
      <c r="AD504" s="34">
        <f>SUM(AC504/Z504)</f>
        <v>0.0049518569463548835</v>
      </c>
    </row>
    <row r="505" spans="1:30" ht="12" customHeight="1">
      <c r="A505" s="3">
        <v>615</v>
      </c>
      <c r="B505" s="30" t="s">
        <v>256</v>
      </c>
      <c r="C505" s="3" t="s">
        <v>1</v>
      </c>
      <c r="D505" s="6" t="s">
        <v>2</v>
      </c>
      <c r="E505" s="6" t="s">
        <v>1</v>
      </c>
      <c r="F505" s="6" t="s">
        <v>2</v>
      </c>
      <c r="G505" s="6" t="s">
        <v>1</v>
      </c>
      <c r="H505" s="6" t="s">
        <v>2</v>
      </c>
      <c r="I505" s="6" t="s">
        <v>1</v>
      </c>
      <c r="J505" s="6" t="s">
        <v>2</v>
      </c>
      <c r="K505" s="6" t="s">
        <v>1</v>
      </c>
      <c r="L505" s="6" t="s">
        <v>2</v>
      </c>
      <c r="M505" s="6" t="s">
        <v>1</v>
      </c>
      <c r="N505" s="6" t="s">
        <v>2</v>
      </c>
      <c r="O505" s="6" t="s">
        <v>1</v>
      </c>
      <c r="P505" s="6" t="s">
        <v>2</v>
      </c>
      <c r="Q505" s="6" t="s">
        <v>42</v>
      </c>
      <c r="R505" s="6" t="s">
        <v>2</v>
      </c>
      <c r="S505" s="6" t="s">
        <v>1</v>
      </c>
      <c r="T505" s="6" t="s">
        <v>2</v>
      </c>
      <c r="U505" s="6" t="s">
        <v>42</v>
      </c>
      <c r="V505" s="6" t="s">
        <v>2</v>
      </c>
      <c r="W505" s="6" t="s">
        <v>1</v>
      </c>
      <c r="X505" s="6" t="s">
        <v>2</v>
      </c>
      <c r="Y505" s="6" t="s">
        <v>1</v>
      </c>
      <c r="Z505" s="6" t="s">
        <v>2</v>
      </c>
      <c r="AA505" s="6" t="s">
        <v>43</v>
      </c>
      <c r="AB505" s="6" t="s">
        <v>2</v>
      </c>
      <c r="AC505" s="6" t="s">
        <v>3</v>
      </c>
      <c r="AD505" s="7" t="s">
        <v>4</v>
      </c>
    </row>
    <row r="506" spans="1:30" ht="12" customHeight="1">
      <c r="A506" s="57"/>
      <c r="B506" s="30"/>
      <c r="C506" s="3" t="s">
        <v>5</v>
      </c>
      <c r="D506" s="6" t="s">
        <v>6</v>
      </c>
      <c r="E506" s="6" t="s">
        <v>6</v>
      </c>
      <c r="F506" s="6" t="s">
        <v>7</v>
      </c>
      <c r="G506" s="6" t="s">
        <v>7</v>
      </c>
      <c r="H506" s="6" t="s">
        <v>8</v>
      </c>
      <c r="I506" s="6" t="s">
        <v>8</v>
      </c>
      <c r="J506" s="6" t="s">
        <v>9</v>
      </c>
      <c r="K506" s="6" t="s">
        <v>9</v>
      </c>
      <c r="L506" s="6" t="s">
        <v>10</v>
      </c>
      <c r="M506" s="6" t="s">
        <v>10</v>
      </c>
      <c r="N506" s="6" t="s">
        <v>44</v>
      </c>
      <c r="O506" s="6" t="s">
        <v>11</v>
      </c>
      <c r="P506" s="6" t="s">
        <v>45</v>
      </c>
      <c r="Q506" s="6" t="s">
        <v>45</v>
      </c>
      <c r="R506" s="6" t="s">
        <v>46</v>
      </c>
      <c r="S506" s="6" t="s">
        <v>13</v>
      </c>
      <c r="T506" s="6" t="s">
        <v>14</v>
      </c>
      <c r="U506" s="6" t="s">
        <v>14</v>
      </c>
      <c r="V506" s="6" t="s">
        <v>15</v>
      </c>
      <c r="W506" s="6" t="s">
        <v>15</v>
      </c>
      <c r="X506" s="6" t="s">
        <v>16</v>
      </c>
      <c r="Y506" s="6" t="s">
        <v>16</v>
      </c>
      <c r="Z506" s="6" t="s">
        <v>17</v>
      </c>
      <c r="AA506" s="6" t="s">
        <v>17</v>
      </c>
      <c r="AB506" s="6" t="s">
        <v>402</v>
      </c>
      <c r="AC506" s="6" t="s">
        <v>400</v>
      </c>
      <c r="AD506" s="7" t="s">
        <v>400</v>
      </c>
    </row>
    <row r="507" spans="1:30" ht="12" customHeight="1">
      <c r="A507" s="25">
        <v>2002</v>
      </c>
      <c r="B507" s="26" t="s">
        <v>98</v>
      </c>
      <c r="C507" s="38">
        <v>11682</v>
      </c>
      <c r="D507" s="38">
        <v>10902</v>
      </c>
      <c r="E507" s="38">
        <v>11881</v>
      </c>
      <c r="F507" s="38">
        <v>11774</v>
      </c>
      <c r="G507" s="38">
        <v>12560</v>
      </c>
      <c r="H507" s="38">
        <v>11774</v>
      </c>
      <c r="I507" s="38">
        <v>11547</v>
      </c>
      <c r="J507" s="38">
        <v>13000</v>
      </c>
      <c r="K507" s="38">
        <v>9277</v>
      </c>
      <c r="L507" s="38">
        <v>12000</v>
      </c>
      <c r="M507" s="38">
        <v>7107</v>
      </c>
      <c r="N507" s="38">
        <v>10000</v>
      </c>
      <c r="O507" s="38">
        <v>10752</v>
      </c>
      <c r="P507" s="38">
        <v>13600</v>
      </c>
      <c r="Q507" s="38">
        <v>9474</v>
      </c>
      <c r="R507" s="38">
        <v>13600</v>
      </c>
      <c r="S507" s="38">
        <v>9439</v>
      </c>
      <c r="T507" s="38">
        <v>13000</v>
      </c>
      <c r="U507" s="38">
        <v>11830</v>
      </c>
      <c r="V507" s="38">
        <v>13000</v>
      </c>
      <c r="W507" s="38">
        <v>10988</v>
      </c>
      <c r="X507" s="38">
        <v>11000</v>
      </c>
      <c r="Y507" s="38">
        <v>9363</v>
      </c>
      <c r="Z507" s="38">
        <v>11000</v>
      </c>
      <c r="AA507" s="38">
        <v>11000</v>
      </c>
      <c r="AB507" s="38">
        <v>11000</v>
      </c>
      <c r="AC507" s="16">
        <f>SUM(AB507-Z507)</f>
        <v>0</v>
      </c>
      <c r="AD507" s="31">
        <f>SUM(AC507/Z507)</f>
        <v>0</v>
      </c>
    </row>
    <row r="508" spans="1:30" s="33" customFormat="1" ht="12" customHeight="1">
      <c r="A508" s="25">
        <v>2003</v>
      </c>
      <c r="B508" s="26" t="s">
        <v>214</v>
      </c>
      <c r="C508" s="38">
        <v>592</v>
      </c>
      <c r="D508" s="38">
        <v>777</v>
      </c>
      <c r="E508" s="38">
        <v>585</v>
      </c>
      <c r="F508" s="38">
        <v>777</v>
      </c>
      <c r="G508" s="38">
        <v>605</v>
      </c>
      <c r="H508" s="38">
        <v>777</v>
      </c>
      <c r="I508" s="38">
        <v>622</v>
      </c>
      <c r="J508" s="38">
        <v>600</v>
      </c>
      <c r="K508" s="38">
        <v>610</v>
      </c>
      <c r="L508" s="38">
        <v>650</v>
      </c>
      <c r="M508" s="38">
        <v>692</v>
      </c>
      <c r="N508" s="38">
        <v>650</v>
      </c>
      <c r="O508" s="38">
        <v>642</v>
      </c>
      <c r="P508" s="38">
        <v>650</v>
      </c>
      <c r="Q508" s="38">
        <v>656</v>
      </c>
      <c r="R508" s="38">
        <v>650</v>
      </c>
      <c r="S508" s="38">
        <v>659</v>
      </c>
      <c r="T508" s="38"/>
      <c r="U508" s="38">
        <v>750</v>
      </c>
      <c r="V508" s="38">
        <v>690</v>
      </c>
      <c r="W508" s="38">
        <v>730</v>
      </c>
      <c r="X508" s="38">
        <v>690</v>
      </c>
      <c r="Y508" s="38">
        <v>756</v>
      </c>
      <c r="Z508" s="38">
        <v>775</v>
      </c>
      <c r="AA508" s="38">
        <v>775</v>
      </c>
      <c r="AB508" s="38">
        <v>817</v>
      </c>
      <c r="AC508" s="16">
        <f>SUM(AB508-Z508)</f>
        <v>42</v>
      </c>
      <c r="AD508" s="31">
        <f>SUM(AC508/Z508)</f>
        <v>0.05419354838709677</v>
      </c>
    </row>
    <row r="509" spans="1:30" ht="12" customHeight="1">
      <c r="A509" s="25">
        <v>3003</v>
      </c>
      <c r="B509" s="26" t="s">
        <v>122</v>
      </c>
      <c r="C509" s="38">
        <v>4474</v>
      </c>
      <c r="D509" s="38">
        <v>7112</v>
      </c>
      <c r="E509" s="38">
        <v>7833</v>
      </c>
      <c r="F509" s="38">
        <v>8165</v>
      </c>
      <c r="G509" s="38">
        <v>4790</v>
      </c>
      <c r="H509" s="38">
        <v>7100</v>
      </c>
      <c r="I509" s="38">
        <v>7740</v>
      </c>
      <c r="J509" s="38">
        <v>7000</v>
      </c>
      <c r="K509" s="38">
        <v>7289</v>
      </c>
      <c r="L509" s="38">
        <v>7000</v>
      </c>
      <c r="M509" s="38">
        <v>10616</v>
      </c>
      <c r="N509" s="38">
        <v>11270</v>
      </c>
      <c r="O509" s="38">
        <v>12945</v>
      </c>
      <c r="P509" s="38">
        <v>15400</v>
      </c>
      <c r="Q509" s="38">
        <v>11748</v>
      </c>
      <c r="R509" s="38">
        <v>15400</v>
      </c>
      <c r="S509" s="38">
        <v>19482</v>
      </c>
      <c r="T509" s="38">
        <v>19500</v>
      </c>
      <c r="U509" s="38">
        <v>17503</v>
      </c>
      <c r="V509" s="38">
        <v>13650</v>
      </c>
      <c r="W509" s="38">
        <v>14510</v>
      </c>
      <c r="X509" s="38">
        <v>13650</v>
      </c>
      <c r="Y509" s="38">
        <v>20255</v>
      </c>
      <c r="Z509" s="38">
        <v>17900</v>
      </c>
      <c r="AA509" s="38">
        <v>17900</v>
      </c>
      <c r="AB509" s="38">
        <v>17900</v>
      </c>
      <c r="AC509" s="16">
        <f>SUM(AB509-Z509)</f>
        <v>0</v>
      </c>
      <c r="AD509" s="31">
        <f>SUM(AC509/Z509)</f>
        <v>0</v>
      </c>
    </row>
    <row r="510" spans="1:30" s="33" customFormat="1" ht="12" customHeight="1">
      <c r="A510" s="32">
        <v>615</v>
      </c>
      <c r="B510" s="26" t="s">
        <v>77</v>
      </c>
      <c r="C510" s="37"/>
      <c r="D510" s="37">
        <f aca="true" t="shared" si="222" ref="D510:Y510">SUM(D507:D509)</f>
        <v>18791</v>
      </c>
      <c r="E510" s="37">
        <f t="shared" si="222"/>
        <v>20299</v>
      </c>
      <c r="F510" s="37">
        <f t="shared" si="222"/>
        <v>20716</v>
      </c>
      <c r="G510" s="37">
        <f t="shared" si="222"/>
        <v>17955</v>
      </c>
      <c r="H510" s="37">
        <f t="shared" si="222"/>
        <v>19651</v>
      </c>
      <c r="I510" s="37">
        <f t="shared" si="222"/>
        <v>19909</v>
      </c>
      <c r="J510" s="37">
        <f t="shared" si="222"/>
        <v>20600</v>
      </c>
      <c r="K510" s="37">
        <f t="shared" si="222"/>
        <v>17176</v>
      </c>
      <c r="L510" s="37">
        <f t="shared" si="222"/>
        <v>19650</v>
      </c>
      <c r="M510" s="37">
        <f t="shared" si="222"/>
        <v>18415</v>
      </c>
      <c r="N510" s="37">
        <f t="shared" si="222"/>
        <v>21920</v>
      </c>
      <c r="O510" s="37">
        <f t="shared" si="222"/>
        <v>24339</v>
      </c>
      <c r="P510" s="37">
        <f t="shared" si="222"/>
        <v>29650</v>
      </c>
      <c r="Q510" s="37">
        <f t="shared" si="222"/>
        <v>21878</v>
      </c>
      <c r="R510" s="37">
        <f t="shared" si="222"/>
        <v>29650</v>
      </c>
      <c r="S510" s="37">
        <f t="shared" si="222"/>
        <v>29580</v>
      </c>
      <c r="T510" s="37">
        <f t="shared" si="222"/>
        <v>32500</v>
      </c>
      <c r="U510" s="37">
        <f t="shared" si="222"/>
        <v>30083</v>
      </c>
      <c r="V510" s="37">
        <f t="shared" si="222"/>
        <v>27340</v>
      </c>
      <c r="W510" s="37">
        <f t="shared" si="222"/>
        <v>26228</v>
      </c>
      <c r="X510" s="37">
        <f t="shared" si="222"/>
        <v>25340</v>
      </c>
      <c r="Y510" s="37">
        <f t="shared" si="222"/>
        <v>30374</v>
      </c>
      <c r="Z510" s="37">
        <f>SUM(Z507:Z509)</f>
        <v>29675</v>
      </c>
      <c r="AA510" s="37">
        <f>SUM(AA507:AA509)</f>
        <v>29675</v>
      </c>
      <c r="AB510" s="37">
        <f>SUM(AB507:AB509)</f>
        <v>29717</v>
      </c>
      <c r="AC510" s="21">
        <f>SUM(AB510-Z510)</f>
        <v>42</v>
      </c>
      <c r="AD510" s="34">
        <f>SUM(AC510/Z510)</f>
        <v>0.0014153327716933445</v>
      </c>
    </row>
    <row r="511" spans="1:30" ht="12" customHeight="1">
      <c r="A511" s="3">
        <v>620</v>
      </c>
      <c r="B511" s="30" t="s">
        <v>257</v>
      </c>
      <c r="C511" s="3" t="s">
        <v>1</v>
      </c>
      <c r="D511" s="6" t="s">
        <v>2</v>
      </c>
      <c r="E511" s="6" t="s">
        <v>1</v>
      </c>
      <c r="F511" s="6" t="s">
        <v>2</v>
      </c>
      <c r="G511" s="6" t="s">
        <v>1</v>
      </c>
      <c r="H511" s="6" t="s">
        <v>2</v>
      </c>
      <c r="I511" s="6" t="s">
        <v>1</v>
      </c>
      <c r="J511" s="6" t="s">
        <v>2</v>
      </c>
      <c r="K511" s="6" t="s">
        <v>1</v>
      </c>
      <c r="L511" s="6" t="s">
        <v>2</v>
      </c>
      <c r="M511" s="6" t="s">
        <v>1</v>
      </c>
      <c r="N511" s="6" t="s">
        <v>2</v>
      </c>
      <c r="O511" s="6" t="s">
        <v>1</v>
      </c>
      <c r="P511" s="6" t="s">
        <v>2</v>
      </c>
      <c r="Q511" s="6" t="s">
        <v>42</v>
      </c>
      <c r="R511" s="6" t="s">
        <v>2</v>
      </c>
      <c r="S511" s="6" t="s">
        <v>1</v>
      </c>
      <c r="T511" s="6" t="s">
        <v>2</v>
      </c>
      <c r="U511" s="6" t="s">
        <v>42</v>
      </c>
      <c r="V511" s="6" t="s">
        <v>2</v>
      </c>
      <c r="W511" s="6" t="s">
        <v>1</v>
      </c>
      <c r="X511" s="6" t="s">
        <v>2</v>
      </c>
      <c r="Y511" s="6" t="s">
        <v>1</v>
      </c>
      <c r="Z511" s="6" t="s">
        <v>2</v>
      </c>
      <c r="AA511" s="6" t="s">
        <v>43</v>
      </c>
      <c r="AB511" s="6" t="s">
        <v>2</v>
      </c>
      <c r="AC511" s="6" t="s">
        <v>3</v>
      </c>
      <c r="AD511" s="7" t="s">
        <v>4</v>
      </c>
    </row>
    <row r="512" spans="1:30" ht="12" customHeight="1">
      <c r="A512" s="3"/>
      <c r="B512" s="30"/>
      <c r="C512" s="3" t="s">
        <v>5</v>
      </c>
      <c r="D512" s="6" t="s">
        <v>6</v>
      </c>
      <c r="E512" s="6" t="s">
        <v>6</v>
      </c>
      <c r="F512" s="6" t="s">
        <v>7</v>
      </c>
      <c r="G512" s="6" t="s">
        <v>7</v>
      </c>
      <c r="H512" s="6" t="s">
        <v>8</v>
      </c>
      <c r="I512" s="6" t="s">
        <v>8</v>
      </c>
      <c r="J512" s="6" t="s">
        <v>9</v>
      </c>
      <c r="K512" s="6" t="s">
        <v>9</v>
      </c>
      <c r="L512" s="6" t="s">
        <v>10</v>
      </c>
      <c r="M512" s="6" t="s">
        <v>10</v>
      </c>
      <c r="N512" s="6" t="s">
        <v>44</v>
      </c>
      <c r="O512" s="6" t="s">
        <v>11</v>
      </c>
      <c r="P512" s="6" t="s">
        <v>45</v>
      </c>
      <c r="Q512" s="6" t="s">
        <v>45</v>
      </c>
      <c r="R512" s="6" t="s">
        <v>46</v>
      </c>
      <c r="S512" s="6" t="s">
        <v>13</v>
      </c>
      <c r="T512" s="6" t="s">
        <v>14</v>
      </c>
      <c r="U512" s="6" t="s">
        <v>14</v>
      </c>
      <c r="V512" s="6" t="s">
        <v>15</v>
      </c>
      <c r="W512" s="6" t="s">
        <v>15</v>
      </c>
      <c r="X512" s="6" t="s">
        <v>16</v>
      </c>
      <c r="Y512" s="6" t="s">
        <v>16</v>
      </c>
      <c r="Z512" s="6" t="s">
        <v>17</v>
      </c>
      <c r="AA512" s="6" t="s">
        <v>17</v>
      </c>
      <c r="AB512" s="6" t="s">
        <v>402</v>
      </c>
      <c r="AC512" s="6" t="s">
        <v>400</v>
      </c>
      <c r="AD512" s="7" t="s">
        <v>400</v>
      </c>
    </row>
    <row r="513" spans="1:30" s="33" customFormat="1" ht="12" customHeight="1">
      <c r="A513" s="25">
        <v>2003</v>
      </c>
      <c r="B513" s="26" t="s">
        <v>99</v>
      </c>
      <c r="C513" s="38"/>
      <c r="D513" s="28"/>
      <c r="E513" s="28"/>
      <c r="F513" s="28">
        <v>1400</v>
      </c>
      <c r="G513" s="28">
        <v>3732</v>
      </c>
      <c r="H513" s="28">
        <v>1400</v>
      </c>
      <c r="I513" s="28">
        <v>1643</v>
      </c>
      <c r="J513" s="28">
        <v>2100</v>
      </c>
      <c r="K513" s="28">
        <v>1400</v>
      </c>
      <c r="L513" s="28">
        <v>2100</v>
      </c>
      <c r="M513" s="28">
        <v>1114</v>
      </c>
      <c r="N513" s="28">
        <v>1484</v>
      </c>
      <c r="O513" s="28">
        <v>1277</v>
      </c>
      <c r="P513" s="28">
        <v>1484</v>
      </c>
      <c r="Q513" s="28">
        <v>1189</v>
      </c>
      <c r="R513" s="28">
        <v>1484</v>
      </c>
      <c r="S513" s="28">
        <v>982</v>
      </c>
      <c r="T513" s="28"/>
      <c r="U513" s="28">
        <v>1197</v>
      </c>
      <c r="V513" s="28">
        <v>1600</v>
      </c>
      <c r="W513" s="28">
        <v>1147</v>
      </c>
      <c r="X513" s="28">
        <v>1600</v>
      </c>
      <c r="Y513" s="28">
        <v>1205</v>
      </c>
      <c r="Z513" s="28">
        <v>1400</v>
      </c>
      <c r="AA513" s="28">
        <v>1400</v>
      </c>
      <c r="AB513" s="28">
        <v>1476</v>
      </c>
      <c r="AC513" s="16">
        <f>SUM(AB513-Z513)</f>
        <v>76</v>
      </c>
      <c r="AD513" s="31">
        <f>SUM(AC513/Z513)</f>
        <v>0.054285714285714284</v>
      </c>
    </row>
    <row r="514" spans="1:30" s="33" customFormat="1" ht="12" customHeight="1">
      <c r="A514" s="25">
        <v>2062</v>
      </c>
      <c r="B514" s="26" t="s">
        <v>258</v>
      </c>
      <c r="C514" s="3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>
        <v>3717</v>
      </c>
      <c r="AA514" s="28">
        <v>3717</v>
      </c>
      <c r="AB514" s="28">
        <v>3791</v>
      </c>
      <c r="AC514" s="16">
        <f>SUM(AB514-Z514)</f>
        <v>74</v>
      </c>
      <c r="AD514" s="31">
        <f>SUM(AC514/Z514)</f>
        <v>0.019908528383104654</v>
      </c>
    </row>
    <row r="515" spans="1:30" s="65" customFormat="1" ht="12" customHeight="1">
      <c r="A515" s="25">
        <v>3003</v>
      </c>
      <c r="B515" s="26" t="s">
        <v>122</v>
      </c>
      <c r="C515" s="38"/>
      <c r="D515" s="28"/>
      <c r="E515" s="28"/>
      <c r="F515" s="28">
        <v>5000</v>
      </c>
      <c r="G515" s="28">
        <v>-9465</v>
      </c>
      <c r="H515" s="28">
        <v>9600</v>
      </c>
      <c r="I515" s="28">
        <v>9214</v>
      </c>
      <c r="J515" s="28">
        <v>8600</v>
      </c>
      <c r="K515" s="28">
        <v>11387</v>
      </c>
      <c r="L515" s="28">
        <v>8600</v>
      </c>
      <c r="M515" s="28">
        <v>14922</v>
      </c>
      <c r="N515" s="28">
        <v>14662</v>
      </c>
      <c r="O515" s="28">
        <v>8703</v>
      </c>
      <c r="P515" s="28">
        <v>14662</v>
      </c>
      <c r="Q515" s="28">
        <v>11167</v>
      </c>
      <c r="R515" s="28">
        <v>14662</v>
      </c>
      <c r="S515" s="28">
        <v>14342</v>
      </c>
      <c r="T515" s="28">
        <v>17100</v>
      </c>
      <c r="U515" s="28">
        <v>14220</v>
      </c>
      <c r="V515" s="28">
        <v>11970</v>
      </c>
      <c r="W515" s="28">
        <v>8928</v>
      </c>
      <c r="X515" s="28">
        <v>14175</v>
      </c>
      <c r="Y515" s="28">
        <v>15797</v>
      </c>
      <c r="Z515" s="28">
        <v>18200</v>
      </c>
      <c r="AA515" s="28">
        <v>18200</v>
      </c>
      <c r="AB515" s="28">
        <v>18200</v>
      </c>
      <c r="AC515" s="16">
        <f>SUM(AB515-Z515)</f>
        <v>0</v>
      </c>
      <c r="AD515" s="31">
        <f>SUM(AC515/Z515)</f>
        <v>0</v>
      </c>
    </row>
    <row r="516" spans="1:30" s="143" customFormat="1" ht="12" customHeight="1">
      <c r="A516" s="32">
        <v>630</v>
      </c>
      <c r="B516" s="66" t="s">
        <v>78</v>
      </c>
      <c r="C516" s="37"/>
      <c r="D516" s="4"/>
      <c r="E516" s="4"/>
      <c r="F516" s="4">
        <f aca="true" t="shared" si="223" ref="F516:Y516">SUM(F513:F515)</f>
        <v>6400</v>
      </c>
      <c r="G516" s="4">
        <f t="shared" si="223"/>
        <v>-5733</v>
      </c>
      <c r="H516" s="4">
        <f t="shared" si="223"/>
        <v>11000</v>
      </c>
      <c r="I516" s="4">
        <f t="shared" si="223"/>
        <v>10857</v>
      </c>
      <c r="J516" s="4">
        <f t="shared" si="223"/>
        <v>10700</v>
      </c>
      <c r="K516" s="4">
        <f t="shared" si="223"/>
        <v>12787</v>
      </c>
      <c r="L516" s="4">
        <f t="shared" si="223"/>
        <v>10700</v>
      </c>
      <c r="M516" s="4">
        <f t="shared" si="223"/>
        <v>16036</v>
      </c>
      <c r="N516" s="4">
        <f t="shared" si="223"/>
        <v>16146</v>
      </c>
      <c r="O516" s="4">
        <f t="shared" si="223"/>
        <v>9980</v>
      </c>
      <c r="P516" s="4">
        <f t="shared" si="223"/>
        <v>16146</v>
      </c>
      <c r="Q516" s="4">
        <f t="shared" si="223"/>
        <v>12356</v>
      </c>
      <c r="R516" s="4">
        <f t="shared" si="223"/>
        <v>16146</v>
      </c>
      <c r="S516" s="4">
        <f t="shared" si="223"/>
        <v>15324</v>
      </c>
      <c r="T516" s="4">
        <f t="shared" si="223"/>
        <v>17100</v>
      </c>
      <c r="U516" s="4">
        <f t="shared" si="223"/>
        <v>15417</v>
      </c>
      <c r="V516" s="4">
        <f t="shared" si="223"/>
        <v>13570</v>
      </c>
      <c r="W516" s="4">
        <f t="shared" si="223"/>
        <v>10075</v>
      </c>
      <c r="X516" s="4">
        <f t="shared" si="223"/>
        <v>15775</v>
      </c>
      <c r="Y516" s="4">
        <f t="shared" si="223"/>
        <v>17002</v>
      </c>
      <c r="Z516" s="4">
        <f>SUM(Z513:Z515)</f>
        <v>23317</v>
      </c>
      <c r="AA516" s="4">
        <f>SUM(AA513:AA515)</f>
        <v>23317</v>
      </c>
      <c r="AB516" s="4">
        <f>SUM(AB513:AB515)</f>
        <v>23467</v>
      </c>
      <c r="AC516" s="21">
        <f>SUM(AB516-Z516)</f>
        <v>150</v>
      </c>
      <c r="AD516" s="34">
        <f>SUM(AC516/Z516)</f>
        <v>0.006433074580777973</v>
      </c>
    </row>
    <row r="517" spans="1:30" ht="12" customHeight="1">
      <c r="A517" s="3">
        <v>630</v>
      </c>
      <c r="B517" s="67" t="s">
        <v>79</v>
      </c>
      <c r="C517" s="3" t="s">
        <v>1</v>
      </c>
      <c r="D517" s="68" t="s">
        <v>2</v>
      </c>
      <c r="E517" s="68" t="s">
        <v>1</v>
      </c>
      <c r="F517" s="68" t="s">
        <v>2</v>
      </c>
      <c r="G517" s="6" t="s">
        <v>1</v>
      </c>
      <c r="H517" s="6" t="s">
        <v>2</v>
      </c>
      <c r="I517" s="6" t="s">
        <v>1</v>
      </c>
      <c r="J517" s="6" t="s">
        <v>2</v>
      </c>
      <c r="K517" s="6" t="s">
        <v>1</v>
      </c>
      <c r="L517" s="6" t="s">
        <v>2</v>
      </c>
      <c r="M517" s="6" t="s">
        <v>1</v>
      </c>
      <c r="N517" s="6" t="s">
        <v>2</v>
      </c>
      <c r="O517" s="6" t="s">
        <v>1</v>
      </c>
      <c r="P517" s="6" t="s">
        <v>2</v>
      </c>
      <c r="Q517" s="6" t="s">
        <v>42</v>
      </c>
      <c r="R517" s="6" t="s">
        <v>2</v>
      </c>
      <c r="S517" s="6" t="s">
        <v>1</v>
      </c>
      <c r="T517" s="6" t="s">
        <v>2</v>
      </c>
      <c r="U517" s="6" t="s">
        <v>42</v>
      </c>
      <c r="V517" s="6" t="s">
        <v>2</v>
      </c>
      <c r="W517" s="6" t="s">
        <v>1</v>
      </c>
      <c r="X517" s="6" t="s">
        <v>2</v>
      </c>
      <c r="Y517" s="6" t="s">
        <v>1</v>
      </c>
      <c r="Z517" s="6" t="s">
        <v>2</v>
      </c>
      <c r="AA517" s="6" t="s">
        <v>43</v>
      </c>
      <c r="AB517" s="6" t="s">
        <v>2</v>
      </c>
      <c r="AC517" s="6" t="s">
        <v>3</v>
      </c>
      <c r="AD517" s="7" t="s">
        <v>4</v>
      </c>
    </row>
    <row r="518" spans="1:30" ht="12" customHeight="1">
      <c r="A518" s="67"/>
      <c r="B518" s="67"/>
      <c r="C518" s="3" t="s">
        <v>5</v>
      </c>
      <c r="D518" s="68" t="s">
        <v>6</v>
      </c>
      <c r="E518" s="68" t="s">
        <v>6</v>
      </c>
      <c r="F518" s="68" t="s">
        <v>7</v>
      </c>
      <c r="G518" s="6" t="s">
        <v>7</v>
      </c>
      <c r="H518" s="6" t="s">
        <v>8</v>
      </c>
      <c r="I518" s="6" t="s">
        <v>8</v>
      </c>
      <c r="J518" s="6" t="s">
        <v>9</v>
      </c>
      <c r="K518" s="6" t="s">
        <v>9</v>
      </c>
      <c r="L518" s="6" t="s">
        <v>10</v>
      </c>
      <c r="M518" s="6" t="s">
        <v>10</v>
      </c>
      <c r="N518" s="6" t="s">
        <v>44</v>
      </c>
      <c r="O518" s="6" t="s">
        <v>11</v>
      </c>
      <c r="P518" s="6" t="s">
        <v>45</v>
      </c>
      <c r="Q518" s="6" t="s">
        <v>45</v>
      </c>
      <c r="R518" s="6" t="s">
        <v>46</v>
      </c>
      <c r="S518" s="6" t="s">
        <v>13</v>
      </c>
      <c r="T518" s="6" t="s">
        <v>14</v>
      </c>
      <c r="U518" s="6" t="s">
        <v>14</v>
      </c>
      <c r="V518" s="6" t="s">
        <v>15</v>
      </c>
      <c r="W518" s="6" t="s">
        <v>15</v>
      </c>
      <c r="X518" s="6" t="s">
        <v>16</v>
      </c>
      <c r="Y518" s="6" t="s">
        <v>16</v>
      </c>
      <c r="Z518" s="6" t="s">
        <v>17</v>
      </c>
      <c r="AA518" s="6" t="s">
        <v>17</v>
      </c>
      <c r="AB518" s="6" t="s">
        <v>402</v>
      </c>
      <c r="AC518" s="6" t="s">
        <v>400</v>
      </c>
      <c r="AD518" s="7" t="s">
        <v>400</v>
      </c>
    </row>
    <row r="519" spans="1:30" ht="12" customHeight="1">
      <c r="A519" s="25">
        <v>2002</v>
      </c>
      <c r="B519" s="26" t="s">
        <v>98</v>
      </c>
      <c r="C519" s="38">
        <v>5955</v>
      </c>
      <c r="D519" s="28">
        <v>5600</v>
      </c>
      <c r="E519" s="28">
        <v>5600</v>
      </c>
      <c r="F519" s="28">
        <v>2800</v>
      </c>
      <c r="G519" s="28">
        <v>1576</v>
      </c>
      <c r="H519" s="28">
        <v>30000</v>
      </c>
      <c r="I519" s="28">
        <v>18486</v>
      </c>
      <c r="J519" s="28">
        <v>20000</v>
      </c>
      <c r="K519" s="28">
        <v>15629</v>
      </c>
      <c r="L519" s="28">
        <v>20000</v>
      </c>
      <c r="M519" s="28">
        <v>15444</v>
      </c>
      <c r="N519" s="28">
        <v>21900</v>
      </c>
      <c r="O519" s="28">
        <v>20866</v>
      </c>
      <c r="P519" s="28">
        <v>32500</v>
      </c>
      <c r="Q519" s="28">
        <v>21169</v>
      </c>
      <c r="R519" s="28">
        <v>25000</v>
      </c>
      <c r="S519" s="28">
        <v>22068</v>
      </c>
      <c r="T519" s="28">
        <v>24000</v>
      </c>
      <c r="U519" s="28">
        <v>24534</v>
      </c>
      <c r="V519" s="28">
        <v>23000</v>
      </c>
      <c r="W519" s="28">
        <v>22244</v>
      </c>
      <c r="X519" s="28">
        <v>24000</v>
      </c>
      <c r="Y519" s="28">
        <v>19776</v>
      </c>
      <c r="Z519" s="28">
        <v>24500</v>
      </c>
      <c r="AA519" s="28">
        <v>24500</v>
      </c>
      <c r="AB519" s="28">
        <v>24500</v>
      </c>
      <c r="AC519" s="16">
        <f>SUM(AB519-Z519)</f>
        <v>0</v>
      </c>
      <c r="AD519" s="31">
        <f>SUM(AC519/Z519)</f>
        <v>0</v>
      </c>
    </row>
    <row r="520" spans="1:30" s="33" customFormat="1" ht="12" customHeight="1">
      <c r="A520" s="25">
        <v>2003</v>
      </c>
      <c r="B520" s="26" t="s">
        <v>99</v>
      </c>
      <c r="C520" s="38">
        <v>944</v>
      </c>
      <c r="D520" s="28">
        <v>1000</v>
      </c>
      <c r="E520" s="28">
        <v>1000</v>
      </c>
      <c r="F520" s="28">
        <v>500</v>
      </c>
      <c r="G520" s="28">
        <v>362</v>
      </c>
      <c r="H520" s="28">
        <v>1300</v>
      </c>
      <c r="I520" s="28">
        <v>1718</v>
      </c>
      <c r="J520" s="28">
        <v>1600</v>
      </c>
      <c r="K520" s="28">
        <v>2867</v>
      </c>
      <c r="L520" s="28">
        <v>4000</v>
      </c>
      <c r="M520" s="28">
        <v>2115</v>
      </c>
      <c r="N520" s="28">
        <v>3050</v>
      </c>
      <c r="O520" s="28">
        <v>2687</v>
      </c>
      <c r="P520" s="28">
        <v>3050</v>
      </c>
      <c r="Q520" s="28">
        <v>2701</v>
      </c>
      <c r="R520" s="28">
        <v>3050</v>
      </c>
      <c r="S520" s="28">
        <v>3094</v>
      </c>
      <c r="T520" s="28"/>
      <c r="U520" s="28">
        <v>-5</v>
      </c>
      <c r="V520" s="28">
        <v>3050</v>
      </c>
      <c r="W520" s="28">
        <v>2712</v>
      </c>
      <c r="X520" s="28">
        <v>3050</v>
      </c>
      <c r="Y520" s="28">
        <v>3460</v>
      </c>
      <c r="Z520" s="28">
        <v>3050</v>
      </c>
      <c r="AA520" s="28">
        <v>3050</v>
      </c>
      <c r="AB520" s="28">
        <v>3432</v>
      </c>
      <c r="AC520" s="16">
        <f>SUM(AB520-Z520)</f>
        <v>382</v>
      </c>
      <c r="AD520" s="31">
        <f>SUM(AC520/Z520)</f>
        <v>0.12524590163934426</v>
      </c>
    </row>
    <row r="521" spans="1:30" s="33" customFormat="1" ht="12" customHeight="1">
      <c r="A521" s="25">
        <v>2062</v>
      </c>
      <c r="B521" s="26" t="s">
        <v>258</v>
      </c>
      <c r="C521" s="3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>
        <v>23726</v>
      </c>
      <c r="Y521" s="28">
        <v>23170</v>
      </c>
      <c r="Z521" s="28">
        <v>23623</v>
      </c>
      <c r="AA521" s="28">
        <v>23623</v>
      </c>
      <c r="AB521" s="28">
        <v>24233</v>
      </c>
      <c r="AC521" s="16">
        <f>SUM(AB521-Z521)</f>
        <v>610</v>
      </c>
      <c r="AD521" s="31">
        <f>SUM(AC521/Z521)</f>
        <v>0.025822291834229353</v>
      </c>
    </row>
    <row r="522" spans="1:30" ht="12" customHeight="1">
      <c r="A522" s="25">
        <v>3003</v>
      </c>
      <c r="B522" s="26" t="s">
        <v>122</v>
      </c>
      <c r="C522" s="38">
        <v>3601</v>
      </c>
      <c r="D522" s="28">
        <v>3000</v>
      </c>
      <c r="E522" s="28">
        <v>3000</v>
      </c>
      <c r="F522" s="28">
        <v>1200</v>
      </c>
      <c r="G522" s="28">
        <v>667</v>
      </c>
      <c r="H522" s="28">
        <v>5000</v>
      </c>
      <c r="I522" s="28">
        <v>4349</v>
      </c>
      <c r="J522" s="28">
        <v>2700</v>
      </c>
      <c r="K522" s="28">
        <v>4347</v>
      </c>
      <c r="L522" s="28">
        <v>5000</v>
      </c>
      <c r="M522" s="28">
        <v>9449</v>
      </c>
      <c r="N522" s="28">
        <v>8050</v>
      </c>
      <c r="O522" s="28">
        <v>11501</v>
      </c>
      <c r="P522" s="28">
        <v>11000</v>
      </c>
      <c r="Q522" s="28">
        <v>9438</v>
      </c>
      <c r="R522" s="28">
        <v>11000</v>
      </c>
      <c r="S522" s="28">
        <v>13870</v>
      </c>
      <c r="T522" s="28">
        <v>16500</v>
      </c>
      <c r="U522" s="28">
        <v>15758</v>
      </c>
      <c r="V522" s="28">
        <v>16500</v>
      </c>
      <c r="W522" s="28">
        <v>7728</v>
      </c>
      <c r="X522" s="28">
        <v>13750</v>
      </c>
      <c r="Y522" s="28">
        <v>11715</v>
      </c>
      <c r="Z522" s="28">
        <v>13600</v>
      </c>
      <c r="AA522" s="28">
        <v>13600</v>
      </c>
      <c r="AB522" s="28">
        <v>13600</v>
      </c>
      <c r="AC522" s="16">
        <f>SUM(AB522-Z522)</f>
        <v>0</v>
      </c>
      <c r="AD522" s="31">
        <f>SUM(AC522/Z522)</f>
        <v>0</v>
      </c>
    </row>
    <row r="523" spans="1:30" s="33" customFormat="1" ht="12" customHeight="1">
      <c r="A523" s="32">
        <v>630</v>
      </c>
      <c r="B523" s="66" t="s">
        <v>79</v>
      </c>
      <c r="C523" s="37">
        <f aca="true" t="shared" si="224" ref="C523:Y523">SUM(C519:C522)</f>
        <v>10500</v>
      </c>
      <c r="D523" s="4">
        <f t="shared" si="224"/>
        <v>9600</v>
      </c>
      <c r="E523" s="4">
        <f t="shared" si="224"/>
        <v>9600</v>
      </c>
      <c r="F523" s="4">
        <f t="shared" si="224"/>
        <v>4500</v>
      </c>
      <c r="G523" s="4">
        <f t="shared" si="224"/>
        <v>2605</v>
      </c>
      <c r="H523" s="4">
        <f t="shared" si="224"/>
        <v>36300</v>
      </c>
      <c r="I523" s="4">
        <f t="shared" si="224"/>
        <v>24553</v>
      </c>
      <c r="J523" s="4">
        <f t="shared" si="224"/>
        <v>24300</v>
      </c>
      <c r="K523" s="4">
        <f t="shared" si="224"/>
        <v>22843</v>
      </c>
      <c r="L523" s="4">
        <f t="shared" si="224"/>
        <v>29000</v>
      </c>
      <c r="M523" s="4">
        <f t="shared" si="224"/>
        <v>27008</v>
      </c>
      <c r="N523" s="4">
        <f t="shared" si="224"/>
        <v>33000</v>
      </c>
      <c r="O523" s="4">
        <f t="shared" si="224"/>
        <v>35054</v>
      </c>
      <c r="P523" s="4">
        <f t="shared" si="224"/>
        <v>46550</v>
      </c>
      <c r="Q523" s="4">
        <f t="shared" si="224"/>
        <v>33308</v>
      </c>
      <c r="R523" s="4">
        <f t="shared" si="224"/>
        <v>39050</v>
      </c>
      <c r="S523" s="4">
        <f t="shared" si="224"/>
        <v>39032</v>
      </c>
      <c r="T523" s="4">
        <f t="shared" si="224"/>
        <v>40500</v>
      </c>
      <c r="U523" s="4">
        <f t="shared" si="224"/>
        <v>40287</v>
      </c>
      <c r="V523" s="4">
        <f t="shared" si="224"/>
        <v>42550</v>
      </c>
      <c r="W523" s="4">
        <f t="shared" si="224"/>
        <v>32684</v>
      </c>
      <c r="X523" s="4">
        <f t="shared" si="224"/>
        <v>64526</v>
      </c>
      <c r="Y523" s="4">
        <f t="shared" si="224"/>
        <v>58121</v>
      </c>
      <c r="Z523" s="4">
        <f>SUM(Z519:Z522)</f>
        <v>64773</v>
      </c>
      <c r="AA523" s="4">
        <f>SUM(AA519:AA522)</f>
        <v>64773</v>
      </c>
      <c r="AB523" s="4">
        <f>SUM(AB519:AB522)</f>
        <v>65765</v>
      </c>
      <c r="AC523" s="21">
        <f>SUM(AB523-Z523)</f>
        <v>992</v>
      </c>
      <c r="AD523" s="34">
        <f>SUM(AC523/Z523)</f>
        <v>0.015315023234989887</v>
      </c>
    </row>
    <row r="524" spans="1:30" ht="12" customHeight="1">
      <c r="A524" s="3">
        <v>635</v>
      </c>
      <c r="B524" s="30" t="s">
        <v>80</v>
      </c>
      <c r="C524" s="3" t="s">
        <v>1</v>
      </c>
      <c r="D524" s="6" t="s">
        <v>2</v>
      </c>
      <c r="E524" s="6" t="s">
        <v>1</v>
      </c>
      <c r="F524" s="6" t="s">
        <v>2</v>
      </c>
      <c r="G524" s="6" t="s">
        <v>1</v>
      </c>
      <c r="H524" s="6" t="s">
        <v>2</v>
      </c>
      <c r="I524" s="6" t="s">
        <v>1</v>
      </c>
      <c r="J524" s="6" t="s">
        <v>2</v>
      </c>
      <c r="K524" s="6" t="s">
        <v>1</v>
      </c>
      <c r="L524" s="6" t="s">
        <v>2</v>
      </c>
      <c r="M524" s="6" t="s">
        <v>1</v>
      </c>
      <c r="N524" s="6" t="s">
        <v>2</v>
      </c>
      <c r="O524" s="6" t="s">
        <v>1</v>
      </c>
      <c r="P524" s="6" t="s">
        <v>2</v>
      </c>
      <c r="Q524" s="6" t="s">
        <v>42</v>
      </c>
      <c r="R524" s="6" t="s">
        <v>2</v>
      </c>
      <c r="S524" s="6" t="s">
        <v>1</v>
      </c>
      <c r="T524" s="6" t="s">
        <v>2</v>
      </c>
      <c r="U524" s="6" t="s">
        <v>42</v>
      </c>
      <c r="V524" s="6" t="s">
        <v>2</v>
      </c>
      <c r="W524" s="6" t="s">
        <v>1</v>
      </c>
      <c r="X524" s="6" t="s">
        <v>2</v>
      </c>
      <c r="Y524" s="6" t="s">
        <v>1</v>
      </c>
      <c r="Z524" s="6" t="s">
        <v>2</v>
      </c>
      <c r="AA524" s="6" t="s">
        <v>43</v>
      </c>
      <c r="AB524" s="6" t="s">
        <v>2</v>
      </c>
      <c r="AC524" s="6" t="s">
        <v>3</v>
      </c>
      <c r="AD524" s="7" t="s">
        <v>4</v>
      </c>
    </row>
    <row r="525" spans="1:30" ht="12" customHeight="1">
      <c r="A525" s="3"/>
      <c r="B525" s="30"/>
      <c r="C525" s="3" t="s">
        <v>5</v>
      </c>
      <c r="D525" s="6" t="s">
        <v>6</v>
      </c>
      <c r="E525" s="6" t="s">
        <v>6</v>
      </c>
      <c r="F525" s="6" t="s">
        <v>7</v>
      </c>
      <c r="G525" s="6" t="s">
        <v>7</v>
      </c>
      <c r="H525" s="6" t="s">
        <v>8</v>
      </c>
      <c r="I525" s="6" t="s">
        <v>8</v>
      </c>
      <c r="J525" s="6" t="s">
        <v>9</v>
      </c>
      <c r="K525" s="6" t="s">
        <v>9</v>
      </c>
      <c r="L525" s="6" t="s">
        <v>10</v>
      </c>
      <c r="M525" s="6" t="s">
        <v>10</v>
      </c>
      <c r="N525" s="6" t="s">
        <v>44</v>
      </c>
      <c r="O525" s="6" t="s">
        <v>11</v>
      </c>
      <c r="P525" s="6" t="s">
        <v>45</v>
      </c>
      <c r="Q525" s="6" t="s">
        <v>45</v>
      </c>
      <c r="R525" s="6" t="s">
        <v>46</v>
      </c>
      <c r="S525" s="6" t="s">
        <v>13</v>
      </c>
      <c r="T525" s="6" t="s">
        <v>14</v>
      </c>
      <c r="U525" s="6" t="s">
        <v>14</v>
      </c>
      <c r="V525" s="6" t="s">
        <v>15</v>
      </c>
      <c r="W525" s="6" t="s">
        <v>15</v>
      </c>
      <c r="X525" s="6" t="s">
        <v>16</v>
      </c>
      <c r="Y525" s="6" t="s">
        <v>16</v>
      </c>
      <c r="Z525" s="6" t="s">
        <v>17</v>
      </c>
      <c r="AA525" s="6" t="s">
        <v>17</v>
      </c>
      <c r="AB525" s="6" t="s">
        <v>402</v>
      </c>
      <c r="AC525" s="6" t="s">
        <v>400</v>
      </c>
      <c r="AD525" s="7" t="s">
        <v>400</v>
      </c>
    </row>
    <row r="526" spans="1:30" ht="12" customHeight="1">
      <c r="A526" s="25">
        <v>2002</v>
      </c>
      <c r="B526" s="26" t="s">
        <v>98</v>
      </c>
      <c r="C526" s="38">
        <v>1221</v>
      </c>
      <c r="D526" s="38">
        <v>1050</v>
      </c>
      <c r="E526" s="38">
        <v>1257</v>
      </c>
      <c r="F526" s="38">
        <v>1200</v>
      </c>
      <c r="G526" s="38">
        <v>1294</v>
      </c>
      <c r="H526" s="38">
        <v>1300</v>
      </c>
      <c r="I526" s="38">
        <v>1005</v>
      </c>
      <c r="J526" s="38">
        <v>1400</v>
      </c>
      <c r="K526" s="38">
        <v>1322</v>
      </c>
      <c r="L526" s="38">
        <v>1400</v>
      </c>
      <c r="M526" s="38">
        <v>1511</v>
      </c>
      <c r="N526" s="38">
        <v>1520</v>
      </c>
      <c r="O526" s="38">
        <v>1349</v>
      </c>
      <c r="P526" s="38">
        <v>2300</v>
      </c>
      <c r="Q526" s="38">
        <v>1426</v>
      </c>
      <c r="R526" s="38">
        <v>2300</v>
      </c>
      <c r="S526" s="38">
        <v>1699</v>
      </c>
      <c r="T526" s="38">
        <v>2500</v>
      </c>
      <c r="U526" s="38">
        <v>2075</v>
      </c>
      <c r="V526" s="38">
        <v>2500</v>
      </c>
      <c r="W526" s="38">
        <v>2078</v>
      </c>
      <c r="X526" s="38">
        <v>2500</v>
      </c>
      <c r="Y526" s="38">
        <v>1984</v>
      </c>
      <c r="Z526" s="38">
        <v>2500</v>
      </c>
      <c r="AA526" s="38">
        <v>2500</v>
      </c>
      <c r="AB526" s="38">
        <v>2500</v>
      </c>
      <c r="AC526" s="16">
        <f>SUM(AB526-Z526)</f>
        <v>0</v>
      </c>
      <c r="AD526" s="31">
        <f>SUM(AC526/Z526)</f>
        <v>0</v>
      </c>
    </row>
    <row r="527" spans="1:30" s="33" customFormat="1" ht="12" customHeight="1">
      <c r="A527" s="25">
        <v>2003</v>
      </c>
      <c r="B527" s="26" t="s">
        <v>99</v>
      </c>
      <c r="C527" s="38">
        <v>538</v>
      </c>
      <c r="D527" s="38">
        <v>600</v>
      </c>
      <c r="E527" s="38">
        <v>1663</v>
      </c>
      <c r="F527" s="38">
        <v>700</v>
      </c>
      <c r="G527" s="38">
        <v>682</v>
      </c>
      <c r="H527" s="38">
        <v>800</v>
      </c>
      <c r="I527" s="38">
        <v>682</v>
      </c>
      <c r="J527" s="38">
        <v>800</v>
      </c>
      <c r="K527" s="38">
        <v>653</v>
      </c>
      <c r="L527" s="38">
        <v>800</v>
      </c>
      <c r="M527" s="38">
        <v>749</v>
      </c>
      <c r="N527" s="38">
        <v>702</v>
      </c>
      <c r="O527" s="38">
        <v>759</v>
      </c>
      <c r="P527" s="38">
        <v>702</v>
      </c>
      <c r="Q527" s="38">
        <v>737</v>
      </c>
      <c r="R527" s="38">
        <v>702</v>
      </c>
      <c r="S527" s="38">
        <v>727</v>
      </c>
      <c r="T527" s="38"/>
      <c r="U527" s="38">
        <v>680</v>
      </c>
      <c r="V527" s="38">
        <v>730</v>
      </c>
      <c r="W527" s="38">
        <v>657</v>
      </c>
      <c r="X527" s="38">
        <v>730</v>
      </c>
      <c r="Y527" s="38">
        <v>789</v>
      </c>
      <c r="Z527" s="38">
        <v>750</v>
      </c>
      <c r="AA527" s="38">
        <v>750</v>
      </c>
      <c r="AB527" s="38">
        <v>790</v>
      </c>
      <c r="AC527" s="16">
        <f>SUM(AB527-Z527)</f>
        <v>40</v>
      </c>
      <c r="AD527" s="31">
        <f>SUM(AC527/Z527)</f>
        <v>0.05333333333333334</v>
      </c>
    </row>
    <row r="528" spans="1:30" ht="12" customHeight="1">
      <c r="A528" s="25">
        <v>3003</v>
      </c>
      <c r="B528" s="26" t="s">
        <v>122</v>
      </c>
      <c r="C528" s="38">
        <v>1068</v>
      </c>
      <c r="D528" s="38">
        <v>1400</v>
      </c>
      <c r="E528" s="38">
        <v>-952</v>
      </c>
      <c r="F528" s="38">
        <v>1400</v>
      </c>
      <c r="G528" s="38">
        <v>645</v>
      </c>
      <c r="H528" s="38">
        <v>1200</v>
      </c>
      <c r="I528" s="38">
        <v>1475</v>
      </c>
      <c r="J528" s="38">
        <v>1200</v>
      </c>
      <c r="K528" s="38">
        <v>1315</v>
      </c>
      <c r="L528" s="38">
        <v>1100</v>
      </c>
      <c r="M528" s="38">
        <v>1918</v>
      </c>
      <c r="N528" s="38">
        <v>1782</v>
      </c>
      <c r="O528" s="38">
        <v>1566</v>
      </c>
      <c r="P528" s="38">
        <v>2420</v>
      </c>
      <c r="Q528" s="38">
        <v>2469</v>
      </c>
      <c r="R528" s="38">
        <v>2420</v>
      </c>
      <c r="S528" s="38">
        <v>3777</v>
      </c>
      <c r="T528" s="38">
        <v>3500</v>
      </c>
      <c r="U528" s="38">
        <v>2730</v>
      </c>
      <c r="V528" s="38">
        <v>2450</v>
      </c>
      <c r="W528" s="38">
        <v>2029</v>
      </c>
      <c r="X528" s="38">
        <v>3500</v>
      </c>
      <c r="Y528" s="38">
        <v>2621</v>
      </c>
      <c r="Z528" s="38">
        <v>4630</v>
      </c>
      <c r="AA528" s="38">
        <v>4630</v>
      </c>
      <c r="AB528" s="38">
        <v>4630</v>
      </c>
      <c r="AC528" s="16">
        <f>SUM(AB528-Z528)</f>
        <v>0</v>
      </c>
      <c r="AD528" s="31">
        <f>SUM(AC528/Z528)</f>
        <v>0</v>
      </c>
    </row>
    <row r="529" spans="1:30" s="33" customFormat="1" ht="12" customHeight="1">
      <c r="A529" s="32">
        <v>635</v>
      </c>
      <c r="B529" s="26" t="s">
        <v>259</v>
      </c>
      <c r="C529" s="37">
        <f aca="true" t="shared" si="225" ref="C529:Y529">SUM(C526:C528)</f>
        <v>2827</v>
      </c>
      <c r="D529" s="37">
        <f t="shared" si="225"/>
        <v>3050</v>
      </c>
      <c r="E529" s="37">
        <f t="shared" si="225"/>
        <v>1968</v>
      </c>
      <c r="F529" s="37">
        <f t="shared" si="225"/>
        <v>3300</v>
      </c>
      <c r="G529" s="37">
        <f t="shared" si="225"/>
        <v>2621</v>
      </c>
      <c r="H529" s="37">
        <f t="shared" si="225"/>
        <v>3300</v>
      </c>
      <c r="I529" s="37">
        <f t="shared" si="225"/>
        <v>3162</v>
      </c>
      <c r="J529" s="37">
        <f t="shared" si="225"/>
        <v>3400</v>
      </c>
      <c r="K529" s="37">
        <f t="shared" si="225"/>
        <v>3290</v>
      </c>
      <c r="L529" s="37">
        <f t="shared" si="225"/>
        <v>3300</v>
      </c>
      <c r="M529" s="37">
        <f t="shared" si="225"/>
        <v>4178</v>
      </c>
      <c r="N529" s="37">
        <f t="shared" si="225"/>
        <v>4004</v>
      </c>
      <c r="O529" s="37">
        <f t="shared" si="225"/>
        <v>3674</v>
      </c>
      <c r="P529" s="37">
        <f t="shared" si="225"/>
        <v>5422</v>
      </c>
      <c r="Q529" s="37">
        <f t="shared" si="225"/>
        <v>4632</v>
      </c>
      <c r="R529" s="37">
        <f t="shared" si="225"/>
        <v>5422</v>
      </c>
      <c r="S529" s="37">
        <f t="shared" si="225"/>
        <v>6203</v>
      </c>
      <c r="T529" s="37">
        <f t="shared" si="225"/>
        <v>6000</v>
      </c>
      <c r="U529" s="37">
        <f t="shared" si="225"/>
        <v>5485</v>
      </c>
      <c r="V529" s="37">
        <f t="shared" si="225"/>
        <v>5680</v>
      </c>
      <c r="W529" s="37">
        <f t="shared" si="225"/>
        <v>4764</v>
      </c>
      <c r="X529" s="37">
        <f t="shared" si="225"/>
        <v>6730</v>
      </c>
      <c r="Y529" s="37">
        <f t="shared" si="225"/>
        <v>5394</v>
      </c>
      <c r="Z529" s="37">
        <f>SUM(Z526:Z528)</f>
        <v>7880</v>
      </c>
      <c r="AA529" s="37">
        <f>SUM(AA526:AA528)</f>
        <v>7880</v>
      </c>
      <c r="AB529" s="37">
        <f>SUM(AB526:AB528)</f>
        <v>7920</v>
      </c>
      <c r="AC529" s="21">
        <f>SUM(AB529-Z529)</f>
        <v>40</v>
      </c>
      <c r="AD529" s="34">
        <f>SUM(AC529/Z529)</f>
        <v>0.005076142131979695</v>
      </c>
    </row>
    <row r="530" spans="1:30" ht="12" customHeight="1">
      <c r="A530" s="3">
        <v>640</v>
      </c>
      <c r="B530" s="30" t="s">
        <v>260</v>
      </c>
      <c r="C530" s="3" t="s">
        <v>1</v>
      </c>
      <c r="D530" s="6" t="s">
        <v>2</v>
      </c>
      <c r="E530" s="6" t="s">
        <v>1</v>
      </c>
      <c r="F530" s="6" t="s">
        <v>2</v>
      </c>
      <c r="G530" s="6" t="s">
        <v>1</v>
      </c>
      <c r="H530" s="6" t="s">
        <v>2</v>
      </c>
      <c r="I530" s="6" t="s">
        <v>1</v>
      </c>
      <c r="J530" s="6" t="s">
        <v>2</v>
      </c>
      <c r="K530" s="6" t="s">
        <v>1</v>
      </c>
      <c r="L530" s="6" t="s">
        <v>2</v>
      </c>
      <c r="M530" s="6" t="s">
        <v>1</v>
      </c>
      <c r="N530" s="6" t="s">
        <v>2</v>
      </c>
      <c r="O530" s="6" t="s">
        <v>1</v>
      </c>
      <c r="P530" s="6" t="s">
        <v>2</v>
      </c>
      <c r="Q530" s="6" t="s">
        <v>42</v>
      </c>
      <c r="R530" s="6" t="s">
        <v>2</v>
      </c>
      <c r="S530" s="6" t="s">
        <v>1</v>
      </c>
      <c r="T530" s="6" t="s">
        <v>2</v>
      </c>
      <c r="U530" s="6" t="s">
        <v>42</v>
      </c>
      <c r="V530" s="6" t="s">
        <v>2</v>
      </c>
      <c r="W530" s="6" t="s">
        <v>1</v>
      </c>
      <c r="X530" s="6" t="s">
        <v>2</v>
      </c>
      <c r="Y530" s="6" t="s">
        <v>1</v>
      </c>
      <c r="Z530" s="6" t="s">
        <v>2</v>
      </c>
      <c r="AA530" s="6" t="s">
        <v>43</v>
      </c>
      <c r="AB530" s="6" t="s">
        <v>2</v>
      </c>
      <c r="AC530" s="6" t="s">
        <v>3</v>
      </c>
      <c r="AD530" s="7" t="s">
        <v>4</v>
      </c>
    </row>
    <row r="531" spans="1:30" ht="12" customHeight="1">
      <c r="A531" s="3"/>
      <c r="B531" s="30"/>
      <c r="C531" s="3" t="s">
        <v>5</v>
      </c>
      <c r="D531" s="6" t="s">
        <v>6</v>
      </c>
      <c r="E531" s="6" t="s">
        <v>6</v>
      </c>
      <c r="F531" s="6" t="s">
        <v>7</v>
      </c>
      <c r="G531" s="6" t="s">
        <v>7</v>
      </c>
      <c r="H531" s="6" t="s">
        <v>8</v>
      </c>
      <c r="I531" s="6" t="s">
        <v>8</v>
      </c>
      <c r="J531" s="6" t="s">
        <v>9</v>
      </c>
      <c r="K531" s="6" t="s">
        <v>9</v>
      </c>
      <c r="L531" s="6" t="s">
        <v>10</v>
      </c>
      <c r="M531" s="6" t="s">
        <v>10</v>
      </c>
      <c r="N531" s="6" t="s">
        <v>44</v>
      </c>
      <c r="O531" s="6" t="s">
        <v>11</v>
      </c>
      <c r="P531" s="6" t="s">
        <v>45</v>
      </c>
      <c r="Q531" s="6" t="s">
        <v>45</v>
      </c>
      <c r="R531" s="6" t="s">
        <v>46</v>
      </c>
      <c r="S531" s="6" t="s">
        <v>13</v>
      </c>
      <c r="T531" s="6" t="s">
        <v>14</v>
      </c>
      <c r="U531" s="6" t="s">
        <v>14</v>
      </c>
      <c r="V531" s="6" t="s">
        <v>15</v>
      </c>
      <c r="W531" s="6" t="s">
        <v>15</v>
      </c>
      <c r="X531" s="6" t="s">
        <v>16</v>
      </c>
      <c r="Y531" s="6" t="s">
        <v>16</v>
      </c>
      <c r="Z531" s="6" t="s">
        <v>17</v>
      </c>
      <c r="AA531" s="6" t="s">
        <v>17</v>
      </c>
      <c r="AB531" s="6" t="s">
        <v>402</v>
      </c>
      <c r="AC531" s="6" t="s">
        <v>400</v>
      </c>
      <c r="AD531" s="7" t="s">
        <v>400</v>
      </c>
    </row>
    <row r="532" spans="1:30" ht="12" customHeight="1">
      <c r="A532" s="25">
        <v>1001</v>
      </c>
      <c r="B532" s="26" t="s">
        <v>92</v>
      </c>
      <c r="C532" s="38">
        <v>6221</v>
      </c>
      <c r="D532" s="38">
        <v>6407</v>
      </c>
      <c r="E532" s="36">
        <v>10638</v>
      </c>
      <c r="F532" s="36">
        <v>12175</v>
      </c>
      <c r="G532" s="36">
        <v>12175</v>
      </c>
      <c r="H532" s="36">
        <v>12550</v>
      </c>
      <c r="I532" s="56">
        <v>12587</v>
      </c>
      <c r="J532" s="56">
        <v>13210</v>
      </c>
      <c r="K532" s="56">
        <v>13210</v>
      </c>
      <c r="L532" s="56">
        <v>14035</v>
      </c>
      <c r="M532" s="56">
        <v>13905</v>
      </c>
      <c r="N532" s="56">
        <v>14385</v>
      </c>
      <c r="O532" s="56">
        <v>13692</v>
      </c>
      <c r="P532" s="56">
        <v>14874</v>
      </c>
      <c r="Q532" s="56">
        <v>14147</v>
      </c>
      <c r="R532" s="56">
        <v>16139</v>
      </c>
      <c r="S532" s="56">
        <v>16139</v>
      </c>
      <c r="T532" s="56">
        <v>16786</v>
      </c>
      <c r="U532" s="56">
        <v>16338</v>
      </c>
      <c r="V532" s="56">
        <v>17451</v>
      </c>
      <c r="W532" s="56">
        <v>17447</v>
      </c>
      <c r="X532" s="56">
        <v>17451</v>
      </c>
      <c r="Y532" s="39">
        <v>17447</v>
      </c>
      <c r="Z532" s="39">
        <v>23300</v>
      </c>
      <c r="AA532" s="39">
        <v>23300</v>
      </c>
      <c r="AB532" s="39">
        <v>23150</v>
      </c>
      <c r="AC532" s="16">
        <f aca="true" t="shared" si="226" ref="AC532:AC549">SUM(AB532-Z532)</f>
        <v>-150</v>
      </c>
      <c r="AD532" s="31">
        <f aca="true" t="shared" si="227" ref="AD532:AD548">SUM(AC532/Z532)</f>
        <v>-0.006437768240343348</v>
      </c>
    </row>
    <row r="533" spans="1:30" s="33" customFormat="1" ht="12" customHeight="1">
      <c r="A533" s="25">
        <v>1002</v>
      </c>
      <c r="B533" s="26" t="s">
        <v>93</v>
      </c>
      <c r="C533" s="38">
        <v>2812</v>
      </c>
      <c r="D533" s="38">
        <v>1320</v>
      </c>
      <c r="E533" s="36">
        <v>1254</v>
      </c>
      <c r="F533" s="36">
        <v>1360</v>
      </c>
      <c r="G533" s="36">
        <v>0</v>
      </c>
      <c r="H533" s="36">
        <v>1400</v>
      </c>
      <c r="I533" s="56">
        <v>1330</v>
      </c>
      <c r="J533" s="56">
        <v>1520</v>
      </c>
      <c r="K533" s="56">
        <v>1520</v>
      </c>
      <c r="L533" s="56">
        <v>1560</v>
      </c>
      <c r="M533" s="56">
        <v>1445</v>
      </c>
      <c r="N533" s="56">
        <v>1608</v>
      </c>
      <c r="O533" s="56">
        <v>1527</v>
      </c>
      <c r="P533" s="56">
        <v>1658</v>
      </c>
      <c r="Q533" s="56">
        <v>1751</v>
      </c>
      <c r="R533" s="56">
        <v>1724</v>
      </c>
      <c r="S533" s="56">
        <v>1552</v>
      </c>
      <c r="T533" s="56">
        <v>1794</v>
      </c>
      <c r="U533" s="56">
        <v>1606</v>
      </c>
      <c r="V533" s="56">
        <v>1830</v>
      </c>
      <c r="W533" s="56">
        <v>2184</v>
      </c>
      <c r="X533" s="56">
        <v>1830</v>
      </c>
      <c r="Y533" s="39">
        <v>1830</v>
      </c>
      <c r="Z533" s="39">
        <v>13070</v>
      </c>
      <c r="AA533" s="39">
        <v>13070</v>
      </c>
      <c r="AB533" s="39">
        <v>13440</v>
      </c>
      <c r="AC533" s="16">
        <f t="shared" si="226"/>
        <v>370</v>
      </c>
      <c r="AD533" s="31">
        <f t="shared" si="227"/>
        <v>0.028309104820198928</v>
      </c>
    </row>
    <row r="534" spans="1:30" ht="12" customHeight="1">
      <c r="A534" s="25">
        <v>1020</v>
      </c>
      <c r="B534" s="26" t="s">
        <v>95</v>
      </c>
      <c r="C534" s="38">
        <v>844</v>
      </c>
      <c r="D534" s="38">
        <v>591</v>
      </c>
      <c r="E534" s="36"/>
      <c r="F534" s="36">
        <f>SUM(F532+F533)*0.0765</f>
        <v>1035.4275</v>
      </c>
      <c r="G534" s="36">
        <v>857</v>
      </c>
      <c r="H534" s="36">
        <v>1067</v>
      </c>
      <c r="I534" s="56">
        <v>1883</v>
      </c>
      <c r="J534" s="56">
        <f>SUM(J532+J533)*0.0765</f>
        <v>1126.845</v>
      </c>
      <c r="K534" s="56">
        <v>1523</v>
      </c>
      <c r="L534" s="56">
        <v>1193</v>
      </c>
      <c r="M534" s="56">
        <v>1170</v>
      </c>
      <c r="N534" s="56">
        <f>SUM(N532:N533)*0.0765</f>
        <v>1223.4645</v>
      </c>
      <c r="O534" s="56">
        <v>1246</v>
      </c>
      <c r="P534" s="56">
        <f>SUM(P532:P533)*0.0765</f>
        <v>1264.6979999999999</v>
      </c>
      <c r="Q534" s="56">
        <v>1085</v>
      </c>
      <c r="R534" s="56">
        <f>SUM(R532:R533)*0.0765</f>
        <v>1366.5194999999999</v>
      </c>
      <c r="S534" s="56">
        <v>1835</v>
      </c>
      <c r="T534" s="56">
        <f>SUM(T532:T533)*0.0765</f>
        <v>1421.37</v>
      </c>
      <c r="U534" s="56">
        <v>1866</v>
      </c>
      <c r="V534" s="56">
        <f>SUM(V532:V533)*0.0765</f>
        <v>1474.9965</v>
      </c>
      <c r="W534" s="56">
        <v>2068</v>
      </c>
      <c r="X534" s="56">
        <f>SUM(X532:X533)*0.0765</f>
        <v>1474.9965</v>
      </c>
      <c r="Y534" s="39">
        <v>1475</v>
      </c>
      <c r="Z534" s="39">
        <f>SUM(Z531:Z533)*0.0765</f>
        <v>2782.305</v>
      </c>
      <c r="AA534" s="39">
        <f>SUM(AA531:AA533)*0.0765</f>
        <v>2782.305</v>
      </c>
      <c r="AB534" s="39">
        <f>SUM(AB531:AB533)*0.0765</f>
        <v>2799.1349999999998</v>
      </c>
      <c r="AC534" s="16">
        <f t="shared" si="226"/>
        <v>16.829999999999927</v>
      </c>
      <c r="AD534" s="31">
        <f t="shared" si="227"/>
        <v>0.006048941435248805</v>
      </c>
    </row>
    <row r="535" spans="1:30" s="33" customFormat="1" ht="12" customHeight="1">
      <c r="A535" s="32"/>
      <c r="B535" s="26" t="s">
        <v>133</v>
      </c>
      <c r="C535" s="37">
        <f aca="true" t="shared" si="228" ref="C535:H535">SUM(C532:C534)</f>
        <v>9877</v>
      </c>
      <c r="D535" s="4">
        <f t="shared" si="228"/>
        <v>8318</v>
      </c>
      <c r="E535" s="54">
        <f t="shared" si="228"/>
        <v>11892</v>
      </c>
      <c r="F535" s="54">
        <f t="shared" si="228"/>
        <v>14570.4275</v>
      </c>
      <c r="G535" s="54">
        <f>SUM(G532:G534)</f>
        <v>13032</v>
      </c>
      <c r="H535" s="54">
        <f t="shared" si="228"/>
        <v>15017</v>
      </c>
      <c r="I535" s="69">
        <f aca="true" t="shared" si="229" ref="I535:X535">SUM(I532:I534)</f>
        <v>15800</v>
      </c>
      <c r="J535" s="69">
        <f t="shared" si="229"/>
        <v>15856.845</v>
      </c>
      <c r="K535" s="69">
        <f t="shared" si="229"/>
        <v>16253</v>
      </c>
      <c r="L535" s="69">
        <f t="shared" si="229"/>
        <v>16788</v>
      </c>
      <c r="M535" s="69">
        <f t="shared" si="229"/>
        <v>16520</v>
      </c>
      <c r="N535" s="69">
        <f t="shared" si="229"/>
        <v>17216.464500000002</v>
      </c>
      <c r="O535" s="69">
        <f t="shared" si="229"/>
        <v>16465</v>
      </c>
      <c r="P535" s="69">
        <f t="shared" si="229"/>
        <v>17796.698</v>
      </c>
      <c r="Q535" s="69">
        <f t="shared" si="229"/>
        <v>16983</v>
      </c>
      <c r="R535" s="69">
        <f t="shared" si="229"/>
        <v>19229.5195</v>
      </c>
      <c r="S535" s="69">
        <f t="shared" si="229"/>
        <v>19526</v>
      </c>
      <c r="T535" s="69">
        <f t="shared" si="229"/>
        <v>20001.37</v>
      </c>
      <c r="U535" s="69">
        <f t="shared" si="229"/>
        <v>19810</v>
      </c>
      <c r="V535" s="69">
        <f t="shared" si="229"/>
        <v>20755.9965</v>
      </c>
      <c r="W535" s="69">
        <f t="shared" si="229"/>
        <v>21699</v>
      </c>
      <c r="X535" s="69">
        <f t="shared" si="229"/>
        <v>20755.9965</v>
      </c>
      <c r="Y535" s="40">
        <f>SUM(Y532:Y534)</f>
        <v>20752</v>
      </c>
      <c r="Z535" s="40">
        <f>SUM(Z532:Z534)</f>
        <v>39152.305</v>
      </c>
      <c r="AA535" s="40">
        <f>SUM(AA532:AA534)</f>
        <v>39152.305</v>
      </c>
      <c r="AB535" s="40">
        <f>SUM(AB532:AB534)</f>
        <v>39389.135</v>
      </c>
      <c r="AC535" s="21">
        <f t="shared" si="226"/>
        <v>236.83000000000175</v>
      </c>
      <c r="AD535" s="34">
        <f t="shared" si="227"/>
        <v>0.006048941435248876</v>
      </c>
    </row>
    <row r="536" spans="1:30" ht="12" customHeight="1">
      <c r="A536" s="25">
        <v>2002</v>
      </c>
      <c r="B536" s="26" t="s">
        <v>98</v>
      </c>
      <c r="C536" s="38">
        <v>1464</v>
      </c>
      <c r="D536" s="38">
        <v>850</v>
      </c>
      <c r="E536" s="38">
        <v>524</v>
      </c>
      <c r="F536" s="38">
        <v>850</v>
      </c>
      <c r="G536" s="38">
        <v>853</v>
      </c>
      <c r="H536" s="38">
        <v>850</v>
      </c>
      <c r="I536" s="55">
        <v>869</v>
      </c>
      <c r="J536" s="55">
        <v>850</v>
      </c>
      <c r="K536" s="55">
        <v>956</v>
      </c>
      <c r="L536" s="55">
        <v>850</v>
      </c>
      <c r="M536" s="55">
        <v>995</v>
      </c>
      <c r="N536" s="55">
        <v>980</v>
      </c>
      <c r="O536" s="55">
        <v>1051</v>
      </c>
      <c r="P536" s="55">
        <v>1300</v>
      </c>
      <c r="Q536" s="55">
        <v>1505</v>
      </c>
      <c r="R536" s="55">
        <v>1300</v>
      </c>
      <c r="S536" s="55">
        <v>1060</v>
      </c>
      <c r="T536" s="55">
        <v>1380</v>
      </c>
      <c r="U536" s="55">
        <v>1357</v>
      </c>
      <c r="V536" s="55">
        <v>1380</v>
      </c>
      <c r="W536" s="55">
        <v>910</v>
      </c>
      <c r="X536" s="55">
        <v>1380</v>
      </c>
      <c r="Y536" s="39">
        <v>816</v>
      </c>
      <c r="Z536" s="39">
        <v>1200</v>
      </c>
      <c r="AA536" s="39">
        <v>1000</v>
      </c>
      <c r="AB536" s="39">
        <v>1200</v>
      </c>
      <c r="AC536" s="16">
        <f t="shared" si="226"/>
        <v>0</v>
      </c>
      <c r="AD536" s="31">
        <f t="shared" si="227"/>
        <v>0</v>
      </c>
    </row>
    <row r="537" spans="1:30" ht="12" customHeight="1">
      <c r="A537" s="25">
        <v>2003</v>
      </c>
      <c r="B537" s="26" t="s">
        <v>261</v>
      </c>
      <c r="C537" s="38">
        <v>146</v>
      </c>
      <c r="D537" s="38">
        <v>1500</v>
      </c>
      <c r="E537" s="38">
        <v>133</v>
      </c>
      <c r="F537" s="38">
        <v>1500</v>
      </c>
      <c r="G537" s="38">
        <v>143</v>
      </c>
      <c r="H537" s="38">
        <v>1500</v>
      </c>
      <c r="I537" s="55">
        <v>1691</v>
      </c>
      <c r="J537" s="55">
        <v>1500</v>
      </c>
      <c r="K537" s="55">
        <v>862</v>
      </c>
      <c r="L537" s="55">
        <v>1500</v>
      </c>
      <c r="M537" s="55">
        <v>143</v>
      </c>
      <c r="N537" s="55">
        <v>1200</v>
      </c>
      <c r="O537" s="55">
        <v>143</v>
      </c>
      <c r="P537" s="55">
        <v>1200</v>
      </c>
      <c r="Q537" s="55">
        <v>1200</v>
      </c>
      <c r="R537" s="55">
        <v>2200</v>
      </c>
      <c r="S537" s="55">
        <v>1545</v>
      </c>
      <c r="T537" s="55">
        <v>2200</v>
      </c>
      <c r="U537" s="55">
        <v>2200</v>
      </c>
      <c r="V537" s="55">
        <v>2200</v>
      </c>
      <c r="W537" s="55">
        <v>2105</v>
      </c>
      <c r="X537" s="55">
        <v>2200</v>
      </c>
      <c r="Y537" s="39">
        <v>2400</v>
      </c>
      <c r="Z537" s="39">
        <v>2275</v>
      </c>
      <c r="AA537" s="39">
        <v>2500</v>
      </c>
      <c r="AB537" s="39">
        <v>2600</v>
      </c>
      <c r="AC537" s="16">
        <f t="shared" si="226"/>
        <v>325</v>
      </c>
      <c r="AD537" s="31">
        <f t="shared" si="227"/>
        <v>0.14285714285714285</v>
      </c>
    </row>
    <row r="538" spans="1:30" ht="12" customHeight="1">
      <c r="A538" s="25">
        <v>2010</v>
      </c>
      <c r="B538" s="26" t="s">
        <v>106</v>
      </c>
      <c r="C538" s="38">
        <v>8710</v>
      </c>
      <c r="D538" s="38">
        <v>8700</v>
      </c>
      <c r="E538" s="38">
        <v>8657</v>
      </c>
      <c r="F538" s="38">
        <v>9200</v>
      </c>
      <c r="G538" s="38">
        <v>9155</v>
      </c>
      <c r="H538" s="38">
        <v>14000</v>
      </c>
      <c r="I538" s="55">
        <v>12159</v>
      </c>
      <c r="J538" s="55">
        <v>15000</v>
      </c>
      <c r="K538" s="55">
        <v>12983</v>
      </c>
      <c r="L538" s="55">
        <v>15000</v>
      </c>
      <c r="M538" s="55">
        <v>3710</v>
      </c>
      <c r="N538" s="55">
        <v>15000</v>
      </c>
      <c r="O538" s="55">
        <v>14999</v>
      </c>
      <c r="P538" s="55">
        <v>17000</v>
      </c>
      <c r="Q538" s="55">
        <v>17384</v>
      </c>
      <c r="R538" s="55">
        <v>17525</v>
      </c>
      <c r="S538" s="55">
        <v>16983</v>
      </c>
      <c r="T538" s="55">
        <v>19250</v>
      </c>
      <c r="U538" s="55">
        <v>19814</v>
      </c>
      <c r="V538" s="55">
        <v>14500</v>
      </c>
      <c r="W538" s="55">
        <v>15119</v>
      </c>
      <c r="X538" s="55">
        <v>15000</v>
      </c>
      <c r="Y538" s="39">
        <v>12716</v>
      </c>
      <c r="Z538" s="39">
        <v>17400</v>
      </c>
      <c r="AA538" s="39">
        <v>17400</v>
      </c>
      <c r="AB538" s="39">
        <v>15000</v>
      </c>
      <c r="AC538" s="16">
        <f t="shared" si="226"/>
        <v>-2400</v>
      </c>
      <c r="AD538" s="31">
        <f t="shared" si="227"/>
        <v>-0.13793103448275862</v>
      </c>
    </row>
    <row r="539" spans="1:30" ht="12" customHeight="1">
      <c r="A539" s="25">
        <v>2022</v>
      </c>
      <c r="B539" s="26" t="s">
        <v>111</v>
      </c>
      <c r="C539" s="38">
        <v>0</v>
      </c>
      <c r="D539" s="38">
        <v>80</v>
      </c>
      <c r="E539" s="38">
        <v>180</v>
      </c>
      <c r="F539" s="38">
        <v>80</v>
      </c>
      <c r="G539" s="38">
        <v>80</v>
      </c>
      <c r="H539" s="38">
        <v>80</v>
      </c>
      <c r="I539" s="55">
        <v>0</v>
      </c>
      <c r="J539" s="55">
        <v>80</v>
      </c>
      <c r="K539" s="55">
        <v>0</v>
      </c>
      <c r="L539" s="55">
        <v>125</v>
      </c>
      <c r="M539" s="55">
        <v>109</v>
      </c>
      <c r="N539" s="55">
        <v>150</v>
      </c>
      <c r="O539" s="55">
        <v>133</v>
      </c>
      <c r="P539" s="55">
        <v>405</v>
      </c>
      <c r="Q539" s="55">
        <v>405</v>
      </c>
      <c r="R539" s="55">
        <v>405</v>
      </c>
      <c r="S539" s="55">
        <v>446</v>
      </c>
      <c r="T539" s="55">
        <v>465</v>
      </c>
      <c r="U539" s="55">
        <v>462</v>
      </c>
      <c r="V539" s="55">
        <v>465</v>
      </c>
      <c r="W539" s="55">
        <v>479</v>
      </c>
      <c r="X539" s="55">
        <v>465</v>
      </c>
      <c r="Y539" s="27">
        <v>467</v>
      </c>
      <c r="Z539" s="27">
        <v>510</v>
      </c>
      <c r="AA539" s="27">
        <v>510</v>
      </c>
      <c r="AB539" s="14">
        <v>540</v>
      </c>
      <c r="AC539" s="16">
        <f t="shared" si="226"/>
        <v>30</v>
      </c>
      <c r="AD539" s="31">
        <f t="shared" si="227"/>
        <v>0.058823529411764705</v>
      </c>
    </row>
    <row r="540" spans="1:30" ht="12" customHeight="1">
      <c r="A540" s="25">
        <v>2032</v>
      </c>
      <c r="B540" s="26" t="s">
        <v>112</v>
      </c>
      <c r="C540" s="38">
        <v>1504</v>
      </c>
      <c r="D540" s="38">
        <v>650</v>
      </c>
      <c r="E540" s="38">
        <v>831</v>
      </c>
      <c r="F540" s="38">
        <v>650</v>
      </c>
      <c r="G540" s="38">
        <v>637</v>
      </c>
      <c r="H540" s="38">
        <v>1000</v>
      </c>
      <c r="I540" s="55">
        <v>1160</v>
      </c>
      <c r="J540" s="55">
        <v>1000</v>
      </c>
      <c r="K540" s="55">
        <v>1095</v>
      </c>
      <c r="L540" s="55">
        <v>1200</v>
      </c>
      <c r="M540" s="55">
        <v>571</v>
      </c>
      <c r="N540" s="55">
        <v>1300</v>
      </c>
      <c r="O540" s="55">
        <v>1138</v>
      </c>
      <c r="P540" s="55">
        <v>1375</v>
      </c>
      <c r="Q540" s="55">
        <v>603</v>
      </c>
      <c r="R540" s="55">
        <v>1500</v>
      </c>
      <c r="S540" s="55">
        <v>392</v>
      </c>
      <c r="T540" s="55">
        <v>1500</v>
      </c>
      <c r="U540" s="55">
        <v>1495</v>
      </c>
      <c r="V540" s="55">
        <v>1500</v>
      </c>
      <c r="W540" s="55">
        <v>1418</v>
      </c>
      <c r="X540" s="55">
        <v>1500</v>
      </c>
      <c r="Y540" s="39">
        <v>1496</v>
      </c>
      <c r="Z540" s="39">
        <v>1500</v>
      </c>
      <c r="AA540" s="39">
        <v>1300</v>
      </c>
      <c r="AB540" s="39">
        <v>1500</v>
      </c>
      <c r="AC540" s="16">
        <f t="shared" si="226"/>
        <v>0</v>
      </c>
      <c r="AD540" s="31">
        <f t="shared" si="227"/>
        <v>0</v>
      </c>
    </row>
    <row r="541" spans="1:30" ht="12" customHeight="1">
      <c r="A541" s="25">
        <v>2037</v>
      </c>
      <c r="B541" s="26" t="s">
        <v>262</v>
      </c>
      <c r="C541" s="38"/>
      <c r="D541" s="38"/>
      <c r="E541" s="38"/>
      <c r="F541" s="38"/>
      <c r="G541" s="38"/>
      <c r="H541" s="38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>
        <v>1005</v>
      </c>
      <c r="X541" s="55">
        <v>3500</v>
      </c>
      <c r="Y541" s="39">
        <v>3796</v>
      </c>
      <c r="Z541" s="39">
        <v>3500</v>
      </c>
      <c r="AA541" s="39">
        <v>3500</v>
      </c>
      <c r="AB541" s="39">
        <v>3500</v>
      </c>
      <c r="AC541" s="16">
        <f t="shared" si="226"/>
        <v>0</v>
      </c>
      <c r="AD541" s="31">
        <f t="shared" si="227"/>
        <v>0</v>
      </c>
    </row>
    <row r="542" spans="1:30" ht="12" customHeight="1">
      <c r="A542" s="25">
        <v>3002</v>
      </c>
      <c r="B542" s="26" t="s">
        <v>199</v>
      </c>
      <c r="C542" s="38">
        <v>360</v>
      </c>
      <c r="D542" s="38">
        <v>760</v>
      </c>
      <c r="E542" s="38">
        <v>830</v>
      </c>
      <c r="F542" s="38">
        <v>760</v>
      </c>
      <c r="G542" s="38">
        <v>760</v>
      </c>
      <c r="H542" s="38">
        <v>825</v>
      </c>
      <c r="I542" s="55">
        <v>1161</v>
      </c>
      <c r="J542" s="55">
        <v>1000</v>
      </c>
      <c r="K542" s="55">
        <v>1000</v>
      </c>
      <c r="L542" s="55">
        <v>1150</v>
      </c>
      <c r="M542" s="55">
        <v>1150</v>
      </c>
      <c r="N542" s="55">
        <v>1725</v>
      </c>
      <c r="O542" s="55">
        <v>1801</v>
      </c>
      <c r="P542" s="55">
        <v>1100</v>
      </c>
      <c r="Q542" s="55">
        <v>1100</v>
      </c>
      <c r="R542" s="55">
        <v>1150</v>
      </c>
      <c r="S542" s="55">
        <v>1527</v>
      </c>
      <c r="T542" s="55">
        <v>1500</v>
      </c>
      <c r="U542" s="55">
        <v>1500</v>
      </c>
      <c r="V542" s="55">
        <v>1005</v>
      </c>
      <c r="W542" s="55">
        <v>794</v>
      </c>
      <c r="X542" s="55">
        <v>880</v>
      </c>
      <c r="Y542" s="27">
        <v>880</v>
      </c>
      <c r="Z542" s="38">
        <v>1137</v>
      </c>
      <c r="AA542" s="38">
        <v>1137</v>
      </c>
      <c r="AB542" s="61">
        <v>1137</v>
      </c>
      <c r="AC542" s="16">
        <f t="shared" si="226"/>
        <v>0</v>
      </c>
      <c r="AD542" s="31">
        <f t="shared" si="227"/>
        <v>0</v>
      </c>
    </row>
    <row r="543" spans="1:30" ht="12" customHeight="1">
      <c r="A543" s="25">
        <v>3038</v>
      </c>
      <c r="B543" s="26" t="s">
        <v>263</v>
      </c>
      <c r="C543" s="38"/>
      <c r="D543" s="38"/>
      <c r="E543" s="38"/>
      <c r="F543" s="38"/>
      <c r="G543" s="38"/>
      <c r="H543" s="38"/>
      <c r="I543" s="55">
        <v>0</v>
      </c>
      <c r="J543" s="55">
        <v>1000</v>
      </c>
      <c r="K543" s="55">
        <v>962</v>
      </c>
      <c r="L543" s="55">
        <v>1150</v>
      </c>
      <c r="M543" s="55">
        <v>1045</v>
      </c>
      <c r="N543" s="55">
        <v>1200</v>
      </c>
      <c r="O543" s="55">
        <v>1097</v>
      </c>
      <c r="P543" s="55">
        <v>1200</v>
      </c>
      <c r="Q543" s="55">
        <v>1043</v>
      </c>
      <c r="R543" s="55">
        <v>1200</v>
      </c>
      <c r="S543" s="55">
        <v>559</v>
      </c>
      <c r="T543" s="55">
        <v>1200</v>
      </c>
      <c r="U543" s="55">
        <v>1170</v>
      </c>
      <c r="V543" s="55">
        <v>850</v>
      </c>
      <c r="W543" s="55">
        <v>4468</v>
      </c>
      <c r="X543" s="55">
        <v>850</v>
      </c>
      <c r="Y543" s="27">
        <v>848</v>
      </c>
      <c r="Z543" s="27">
        <v>500</v>
      </c>
      <c r="AA543" s="27">
        <v>609</v>
      </c>
      <c r="AB543" s="27">
        <v>500</v>
      </c>
      <c r="AC543" s="16">
        <f t="shared" si="226"/>
        <v>0</v>
      </c>
      <c r="AD543" s="31">
        <f t="shared" si="227"/>
        <v>0</v>
      </c>
    </row>
    <row r="544" spans="1:30" ht="12" customHeight="1">
      <c r="A544" s="25">
        <v>3039</v>
      </c>
      <c r="B544" s="26" t="s">
        <v>125</v>
      </c>
      <c r="C544" s="38">
        <v>1248</v>
      </c>
      <c r="D544" s="38">
        <v>1200</v>
      </c>
      <c r="E544" s="38">
        <v>986</v>
      </c>
      <c r="F544" s="38">
        <v>1200</v>
      </c>
      <c r="G544" s="38">
        <v>1818</v>
      </c>
      <c r="H544" s="38">
        <v>1200</v>
      </c>
      <c r="I544" s="55">
        <v>1211</v>
      </c>
      <c r="J544" s="55">
        <v>1200</v>
      </c>
      <c r="K544" s="55">
        <v>1328</v>
      </c>
      <c r="L544" s="55">
        <v>1700</v>
      </c>
      <c r="M544" s="55">
        <v>2920</v>
      </c>
      <c r="N544" s="55">
        <v>1700</v>
      </c>
      <c r="O544" s="55">
        <v>1757</v>
      </c>
      <c r="P544" s="55">
        <v>1700</v>
      </c>
      <c r="Q544" s="55">
        <v>1640</v>
      </c>
      <c r="R544" s="55">
        <v>1700</v>
      </c>
      <c r="S544" s="55">
        <v>1337</v>
      </c>
      <c r="T544" s="55">
        <v>2360</v>
      </c>
      <c r="U544" s="55">
        <v>2676</v>
      </c>
      <c r="V544" s="55">
        <v>4480</v>
      </c>
      <c r="W544" s="55">
        <v>400</v>
      </c>
      <c r="X544" s="55">
        <v>5300</v>
      </c>
      <c r="Y544" s="39">
        <v>5529</v>
      </c>
      <c r="Z544" s="39">
        <v>5300</v>
      </c>
      <c r="AA544" s="39">
        <v>5300</v>
      </c>
      <c r="AB544" s="151">
        <v>7830</v>
      </c>
      <c r="AC544" s="16">
        <f t="shared" si="226"/>
        <v>2530</v>
      </c>
      <c r="AD544" s="31">
        <f t="shared" si="227"/>
        <v>0.47735849056603774</v>
      </c>
    </row>
    <row r="545" spans="1:30" ht="12" customHeight="1">
      <c r="A545" s="25">
        <v>3040</v>
      </c>
      <c r="B545" s="26" t="s">
        <v>220</v>
      </c>
      <c r="C545" s="38">
        <v>85</v>
      </c>
      <c r="D545" s="38">
        <v>85</v>
      </c>
      <c r="E545" s="38">
        <v>85</v>
      </c>
      <c r="F545" s="38">
        <v>85</v>
      </c>
      <c r="G545" s="38">
        <v>85</v>
      </c>
      <c r="H545" s="38">
        <v>125</v>
      </c>
      <c r="I545" s="55">
        <v>95</v>
      </c>
      <c r="J545" s="55">
        <v>200</v>
      </c>
      <c r="K545" s="55">
        <v>278</v>
      </c>
      <c r="L545" s="55">
        <v>250</v>
      </c>
      <c r="M545" s="55">
        <v>250</v>
      </c>
      <c r="N545" s="55">
        <v>385</v>
      </c>
      <c r="O545" s="55">
        <v>384</v>
      </c>
      <c r="P545" s="55">
        <v>350</v>
      </c>
      <c r="Q545" s="55">
        <v>679</v>
      </c>
      <c r="R545" s="55">
        <v>400</v>
      </c>
      <c r="S545" s="55">
        <v>593</v>
      </c>
      <c r="T545" s="55">
        <v>570</v>
      </c>
      <c r="U545" s="55">
        <v>570</v>
      </c>
      <c r="V545" s="55">
        <v>400</v>
      </c>
      <c r="W545" s="55">
        <v>500</v>
      </c>
      <c r="X545" s="55">
        <v>300</v>
      </c>
      <c r="Y545" s="27">
        <v>300</v>
      </c>
      <c r="Z545" s="27">
        <v>675</v>
      </c>
      <c r="AA545" s="27">
        <v>675</v>
      </c>
      <c r="AB545" s="27">
        <v>675</v>
      </c>
      <c r="AC545" s="16">
        <f t="shared" si="226"/>
        <v>0</v>
      </c>
      <c r="AD545" s="31">
        <f t="shared" si="227"/>
        <v>0</v>
      </c>
    </row>
    <row r="546" spans="1:30" s="33" customFormat="1" ht="12" customHeight="1">
      <c r="A546" s="25">
        <v>4006</v>
      </c>
      <c r="B546" s="26" t="s">
        <v>264</v>
      </c>
      <c r="C546" s="38">
        <v>582</v>
      </c>
      <c r="D546" s="38">
        <v>500</v>
      </c>
      <c r="E546" s="38">
        <v>500</v>
      </c>
      <c r="F546" s="38">
        <v>500</v>
      </c>
      <c r="G546" s="38">
        <v>497</v>
      </c>
      <c r="H546" s="38">
        <v>500</v>
      </c>
      <c r="I546" s="55">
        <v>480</v>
      </c>
      <c r="J546" s="55">
        <v>500</v>
      </c>
      <c r="K546" s="55">
        <v>445</v>
      </c>
      <c r="L546" s="55">
        <v>500</v>
      </c>
      <c r="M546" s="55">
        <v>70</v>
      </c>
      <c r="N546" s="55">
        <v>500</v>
      </c>
      <c r="O546" s="55">
        <v>586</v>
      </c>
      <c r="P546" s="55">
        <v>500</v>
      </c>
      <c r="Q546" s="55">
        <v>0</v>
      </c>
      <c r="R546" s="55">
        <v>500</v>
      </c>
      <c r="S546" s="55">
        <v>0</v>
      </c>
      <c r="T546" s="55">
        <v>500</v>
      </c>
      <c r="U546" s="55">
        <v>442</v>
      </c>
      <c r="V546" s="55">
        <v>500</v>
      </c>
      <c r="W546" s="55">
        <v>0</v>
      </c>
      <c r="X546" s="55">
        <v>500</v>
      </c>
      <c r="Y546" s="27">
        <v>500</v>
      </c>
      <c r="Z546" s="27">
        <v>500</v>
      </c>
      <c r="AA546" s="27">
        <v>500</v>
      </c>
      <c r="AB546" s="27">
        <v>500</v>
      </c>
      <c r="AC546" s="16">
        <f t="shared" si="226"/>
        <v>0</v>
      </c>
      <c r="AD546" s="31">
        <f t="shared" si="227"/>
        <v>0</v>
      </c>
    </row>
    <row r="547" spans="1:30" s="33" customFormat="1" ht="12" customHeight="1">
      <c r="A547" s="25">
        <v>4114</v>
      </c>
      <c r="B547" s="26" t="s">
        <v>265</v>
      </c>
      <c r="C547" s="38"/>
      <c r="D547" s="38"/>
      <c r="E547" s="38"/>
      <c r="F547" s="38"/>
      <c r="G547" s="38"/>
      <c r="H547" s="38"/>
      <c r="I547" s="55"/>
      <c r="J547" s="55"/>
      <c r="K547" s="55"/>
      <c r="L547" s="55"/>
      <c r="M547" s="55"/>
      <c r="N547" s="55">
        <v>8000</v>
      </c>
      <c r="O547" s="55">
        <v>4173</v>
      </c>
      <c r="P547" s="55">
        <v>8000</v>
      </c>
      <c r="Q547" s="55">
        <v>17110</v>
      </c>
      <c r="R547" s="55">
        <v>8000</v>
      </c>
      <c r="S547" s="55">
        <v>10890</v>
      </c>
      <c r="T547" s="55">
        <v>8000</v>
      </c>
      <c r="U547" s="55">
        <v>5276</v>
      </c>
      <c r="V547" s="55">
        <v>8000</v>
      </c>
      <c r="W547" s="55">
        <v>5448</v>
      </c>
      <c r="X547" s="55">
        <v>8000</v>
      </c>
      <c r="Y547" s="39">
        <v>8000</v>
      </c>
      <c r="Z547" s="39">
        <v>8000</v>
      </c>
      <c r="AA547" s="39">
        <v>8000</v>
      </c>
      <c r="AB547" s="39">
        <v>8000</v>
      </c>
      <c r="AC547" s="16">
        <f t="shared" si="226"/>
        <v>0</v>
      </c>
      <c r="AD547" s="31">
        <f t="shared" si="227"/>
        <v>0</v>
      </c>
    </row>
    <row r="548" spans="1:30" s="33" customFormat="1" ht="12" customHeight="1">
      <c r="A548" s="32">
        <v>4007</v>
      </c>
      <c r="B548" s="26" t="s">
        <v>141</v>
      </c>
      <c r="C548" s="37">
        <f aca="true" t="shared" si="230" ref="C548:H548">SUM(C536:C546)</f>
        <v>14099</v>
      </c>
      <c r="D548" s="37">
        <f t="shared" si="230"/>
        <v>14325</v>
      </c>
      <c r="E548" s="37">
        <f t="shared" si="230"/>
        <v>12726</v>
      </c>
      <c r="F548" s="37">
        <f t="shared" si="230"/>
        <v>14825</v>
      </c>
      <c r="G548" s="37">
        <f>SUM(G536:G546)</f>
        <v>14028</v>
      </c>
      <c r="H548" s="37">
        <f t="shared" si="230"/>
        <v>20080</v>
      </c>
      <c r="I548" s="37">
        <f>SUM(I536:I546)</f>
        <v>18826</v>
      </c>
      <c r="J548" s="37">
        <f>SUM(J536:J546)</f>
        <v>22330</v>
      </c>
      <c r="K548" s="37">
        <f>SUM(K536:K546)</f>
        <v>19909</v>
      </c>
      <c r="L548" s="37">
        <f>SUM(L536:L546)</f>
        <v>23425</v>
      </c>
      <c r="M548" s="37">
        <f>SUM(M536:M546)</f>
        <v>10963</v>
      </c>
      <c r="N548" s="37">
        <f aca="true" t="shared" si="231" ref="N548:Z548">SUM(N536:N547)</f>
        <v>32140</v>
      </c>
      <c r="O548" s="37">
        <f t="shared" si="231"/>
        <v>27262</v>
      </c>
      <c r="P548" s="37">
        <f t="shared" si="231"/>
        <v>34130</v>
      </c>
      <c r="Q548" s="37">
        <f t="shared" si="231"/>
        <v>42669</v>
      </c>
      <c r="R548" s="37">
        <f t="shared" si="231"/>
        <v>35880</v>
      </c>
      <c r="S548" s="37">
        <f t="shared" si="231"/>
        <v>35332</v>
      </c>
      <c r="T548" s="37">
        <f t="shared" si="231"/>
        <v>38925</v>
      </c>
      <c r="U548" s="37">
        <f t="shared" si="231"/>
        <v>36962</v>
      </c>
      <c r="V548" s="37">
        <f t="shared" si="231"/>
        <v>35280</v>
      </c>
      <c r="W548" s="37">
        <f t="shared" si="231"/>
        <v>32646</v>
      </c>
      <c r="X548" s="37">
        <f t="shared" si="231"/>
        <v>39875</v>
      </c>
      <c r="Y548" s="40">
        <f t="shared" si="231"/>
        <v>37748</v>
      </c>
      <c r="Z548" s="40">
        <f t="shared" si="231"/>
        <v>42497</v>
      </c>
      <c r="AA548" s="40">
        <f>SUM(AA536:AA547)</f>
        <v>42431</v>
      </c>
      <c r="AB548" s="40">
        <f>SUM(AB536:AB547)</f>
        <v>42982</v>
      </c>
      <c r="AC548" s="21">
        <f t="shared" si="226"/>
        <v>485</v>
      </c>
      <c r="AD548" s="34">
        <f t="shared" si="227"/>
        <v>0.011412570299079935</v>
      </c>
    </row>
    <row r="549" spans="1:30" s="33" customFormat="1" ht="12" customHeight="1">
      <c r="A549" s="32">
        <v>640</v>
      </c>
      <c r="B549" s="26" t="s">
        <v>266</v>
      </c>
      <c r="C549" s="37">
        <f aca="true" t="shared" si="232" ref="C549:X549">SUM(C535+C548)</f>
        <v>23976</v>
      </c>
      <c r="D549" s="37">
        <f t="shared" si="232"/>
        <v>22643</v>
      </c>
      <c r="E549" s="37">
        <f t="shared" si="232"/>
        <v>24618</v>
      </c>
      <c r="F549" s="37">
        <f t="shared" si="232"/>
        <v>29395.427499999998</v>
      </c>
      <c r="G549" s="37">
        <f>SUM(G535+G548)</f>
        <v>27060</v>
      </c>
      <c r="H549" s="37">
        <f t="shared" si="232"/>
        <v>35097</v>
      </c>
      <c r="I549" s="37">
        <f t="shared" si="232"/>
        <v>34626</v>
      </c>
      <c r="J549" s="37">
        <f t="shared" si="232"/>
        <v>38186.845</v>
      </c>
      <c r="K549" s="37">
        <f t="shared" si="232"/>
        <v>36162</v>
      </c>
      <c r="L549" s="37">
        <f t="shared" si="232"/>
        <v>40213</v>
      </c>
      <c r="M549" s="37">
        <f t="shared" si="232"/>
        <v>27483</v>
      </c>
      <c r="N549" s="37">
        <f t="shared" si="232"/>
        <v>49356.4645</v>
      </c>
      <c r="O549" s="37">
        <f t="shared" si="232"/>
        <v>43727</v>
      </c>
      <c r="P549" s="37">
        <f t="shared" si="232"/>
        <v>51926.698000000004</v>
      </c>
      <c r="Q549" s="37">
        <f t="shared" si="232"/>
        <v>59652</v>
      </c>
      <c r="R549" s="37">
        <f t="shared" si="232"/>
        <v>55109.519499999995</v>
      </c>
      <c r="S549" s="37">
        <f t="shared" si="232"/>
        <v>54858</v>
      </c>
      <c r="T549" s="37">
        <f t="shared" si="232"/>
        <v>58926.369999999995</v>
      </c>
      <c r="U549" s="37">
        <f t="shared" si="232"/>
        <v>56772</v>
      </c>
      <c r="V549" s="37">
        <f t="shared" si="232"/>
        <v>56035.9965</v>
      </c>
      <c r="W549" s="37">
        <f t="shared" si="232"/>
        <v>54345</v>
      </c>
      <c r="X549" s="37">
        <f t="shared" si="232"/>
        <v>60630.9965</v>
      </c>
      <c r="Y549" s="40">
        <f>SUM(Y535+Y548)</f>
        <v>58500</v>
      </c>
      <c r="Z549" s="40">
        <f>SUM(Z535+Z548)</f>
        <v>81649.305</v>
      </c>
      <c r="AA549" s="40">
        <f>SUM(AA535+AA548)</f>
        <v>81583.305</v>
      </c>
      <c r="AB549" s="40">
        <f>SUM(AB535+AB548)</f>
        <v>82371.13500000001</v>
      </c>
      <c r="AC549" s="21">
        <f t="shared" si="226"/>
        <v>721.8300000000163</v>
      </c>
      <c r="AD549" s="34">
        <f>SUM(AC549/Z549)</f>
        <v>0.008840614136274844</v>
      </c>
    </row>
    <row r="550" spans="1:30" ht="12" customHeight="1">
      <c r="A550" s="3">
        <v>641</v>
      </c>
      <c r="B550" s="30" t="s">
        <v>267</v>
      </c>
      <c r="C550" s="3" t="s">
        <v>1</v>
      </c>
      <c r="D550" s="6" t="s">
        <v>2</v>
      </c>
      <c r="E550" s="6" t="s">
        <v>1</v>
      </c>
      <c r="F550" s="6" t="s">
        <v>2</v>
      </c>
      <c r="G550" s="6" t="s">
        <v>1</v>
      </c>
      <c r="H550" s="6" t="s">
        <v>2</v>
      </c>
      <c r="I550" s="6" t="s">
        <v>1</v>
      </c>
      <c r="J550" s="6" t="s">
        <v>2</v>
      </c>
      <c r="K550" s="6" t="s">
        <v>1</v>
      </c>
      <c r="L550" s="6" t="s">
        <v>2</v>
      </c>
      <c r="M550" s="6" t="s">
        <v>1</v>
      </c>
      <c r="N550" s="6" t="s">
        <v>2</v>
      </c>
      <c r="O550" s="6" t="s">
        <v>1</v>
      </c>
      <c r="P550" s="6" t="s">
        <v>2</v>
      </c>
      <c r="Q550" s="6" t="s">
        <v>42</v>
      </c>
      <c r="R550" s="6" t="s">
        <v>2</v>
      </c>
      <c r="S550" s="6" t="s">
        <v>1</v>
      </c>
      <c r="T550" s="6" t="s">
        <v>2</v>
      </c>
      <c r="U550" s="6" t="s">
        <v>42</v>
      </c>
      <c r="V550" s="6" t="s">
        <v>2</v>
      </c>
      <c r="W550" s="6" t="s">
        <v>1</v>
      </c>
      <c r="X550" s="6" t="s">
        <v>2</v>
      </c>
      <c r="Y550" s="6" t="s">
        <v>1</v>
      </c>
      <c r="Z550" s="6" t="s">
        <v>2</v>
      </c>
      <c r="AA550" s="6" t="s">
        <v>43</v>
      </c>
      <c r="AB550" s="6" t="s">
        <v>2</v>
      </c>
      <c r="AC550" s="6" t="s">
        <v>3</v>
      </c>
      <c r="AD550" s="7" t="s">
        <v>4</v>
      </c>
    </row>
    <row r="551" spans="1:30" ht="12" customHeight="1">
      <c r="A551" s="57"/>
      <c r="B551" s="30"/>
      <c r="C551" s="3" t="s">
        <v>5</v>
      </c>
      <c r="D551" s="6" t="s">
        <v>6</v>
      </c>
      <c r="E551" s="6" t="s">
        <v>6</v>
      </c>
      <c r="F551" s="6" t="s">
        <v>7</v>
      </c>
      <c r="G551" s="6" t="s">
        <v>7</v>
      </c>
      <c r="H551" s="6" t="s">
        <v>8</v>
      </c>
      <c r="I551" s="6" t="s">
        <v>8</v>
      </c>
      <c r="J551" s="6" t="s">
        <v>9</v>
      </c>
      <c r="K551" s="6" t="s">
        <v>9</v>
      </c>
      <c r="L551" s="6" t="s">
        <v>10</v>
      </c>
      <c r="M551" s="6" t="s">
        <v>10</v>
      </c>
      <c r="N551" s="6" t="s">
        <v>44</v>
      </c>
      <c r="O551" s="6" t="s">
        <v>11</v>
      </c>
      <c r="P551" s="6" t="s">
        <v>45</v>
      </c>
      <c r="Q551" s="6" t="s">
        <v>45</v>
      </c>
      <c r="R551" s="6" t="s">
        <v>46</v>
      </c>
      <c r="S551" s="6" t="s">
        <v>13</v>
      </c>
      <c r="T551" s="6" t="s">
        <v>14</v>
      </c>
      <c r="U551" s="6" t="s">
        <v>14</v>
      </c>
      <c r="V551" s="6" t="s">
        <v>15</v>
      </c>
      <c r="W551" s="6" t="s">
        <v>15</v>
      </c>
      <c r="X551" s="6" t="s">
        <v>16</v>
      </c>
      <c r="Y551" s="6" t="s">
        <v>16</v>
      </c>
      <c r="Z551" s="6" t="s">
        <v>17</v>
      </c>
      <c r="AA551" s="6" t="s">
        <v>17</v>
      </c>
      <c r="AB551" s="6" t="s">
        <v>402</v>
      </c>
      <c r="AC551" s="6" t="s">
        <v>400</v>
      </c>
      <c r="AD551" s="7" t="s">
        <v>400</v>
      </c>
    </row>
    <row r="552" spans="1:30" ht="12" customHeight="1">
      <c r="A552" s="25">
        <v>1001</v>
      </c>
      <c r="B552" s="26" t="s">
        <v>92</v>
      </c>
      <c r="C552" s="38">
        <v>24517</v>
      </c>
      <c r="D552" s="38">
        <v>24364</v>
      </c>
      <c r="E552" s="36">
        <v>23621</v>
      </c>
      <c r="F552" s="36">
        <v>25759</v>
      </c>
      <c r="G552" s="36">
        <v>23140</v>
      </c>
      <c r="H552" s="36">
        <v>26531</v>
      </c>
      <c r="I552" s="70">
        <v>27452</v>
      </c>
      <c r="J552" s="70">
        <v>27860</v>
      </c>
      <c r="K552" s="70">
        <v>29572</v>
      </c>
      <c r="L552" s="70">
        <v>28976</v>
      </c>
      <c r="M552" s="70">
        <v>27249</v>
      </c>
      <c r="N552" s="70">
        <v>29697</v>
      </c>
      <c r="O552" s="70">
        <v>31497</v>
      </c>
      <c r="P552" s="70">
        <v>30445</v>
      </c>
      <c r="Q552" s="70">
        <v>30389</v>
      </c>
      <c r="R552" s="70">
        <v>32351</v>
      </c>
      <c r="S552" s="70">
        <v>32340</v>
      </c>
      <c r="T552" s="70">
        <v>33645</v>
      </c>
      <c r="U552" s="70">
        <v>34250</v>
      </c>
      <c r="V552" s="70">
        <v>34985</v>
      </c>
      <c r="W552" s="70">
        <v>36745</v>
      </c>
      <c r="X552" s="70">
        <v>34985</v>
      </c>
      <c r="Y552" s="39">
        <v>36576</v>
      </c>
      <c r="Z552" s="39">
        <v>35670</v>
      </c>
      <c r="AA552" s="39">
        <v>35670</v>
      </c>
      <c r="AB552" s="39">
        <v>35907</v>
      </c>
      <c r="AC552" s="16">
        <f aca="true" t="shared" si="233" ref="AC552:AC569">SUM(AB552-Z552)</f>
        <v>237</v>
      </c>
      <c r="AD552" s="31">
        <f aca="true" t="shared" si="234" ref="AD552:AD569">SUM(AC552/Z552)</f>
        <v>0.006644238856181665</v>
      </c>
    </row>
    <row r="553" spans="1:30" ht="12" customHeight="1">
      <c r="A553" s="25">
        <v>1002</v>
      </c>
      <c r="B553" s="26" t="s">
        <v>93</v>
      </c>
      <c r="C553" s="38">
        <v>5080</v>
      </c>
      <c r="D553" s="38">
        <v>5940</v>
      </c>
      <c r="E553" s="36">
        <v>5069</v>
      </c>
      <c r="F553" s="36">
        <v>6120</v>
      </c>
      <c r="G553" s="36">
        <v>2540</v>
      </c>
      <c r="H553" s="36">
        <v>6304</v>
      </c>
      <c r="I553" s="70">
        <v>5735</v>
      </c>
      <c r="J553" s="70">
        <v>6840</v>
      </c>
      <c r="K553" s="70">
        <v>7886</v>
      </c>
      <c r="L553" s="70">
        <v>7056</v>
      </c>
      <c r="M553" s="70">
        <v>6777</v>
      </c>
      <c r="N553" s="70">
        <v>10050</v>
      </c>
      <c r="O553" s="70">
        <v>9839</v>
      </c>
      <c r="P553" s="70">
        <v>10360</v>
      </c>
      <c r="Q553" s="70">
        <v>6791</v>
      </c>
      <c r="R553" s="70">
        <v>10780</v>
      </c>
      <c r="S553" s="70">
        <v>11171</v>
      </c>
      <c r="T553" s="70">
        <v>11210</v>
      </c>
      <c r="U553" s="70">
        <v>9048</v>
      </c>
      <c r="V553" s="70">
        <v>10067</v>
      </c>
      <c r="W553" s="70">
        <v>9928</v>
      </c>
      <c r="X553" s="70">
        <v>10067</v>
      </c>
      <c r="Y553" s="39">
        <v>8943</v>
      </c>
      <c r="Z553" s="39">
        <v>10261</v>
      </c>
      <c r="AA553" s="39">
        <v>10261</v>
      </c>
      <c r="AB553" s="39">
        <v>10560</v>
      </c>
      <c r="AC553" s="16">
        <f t="shared" si="233"/>
        <v>299</v>
      </c>
      <c r="AD553" s="31">
        <f t="shared" si="234"/>
        <v>0.029139460091609004</v>
      </c>
    </row>
    <row r="554" spans="1:30" s="33" customFormat="1" ht="12" customHeight="1">
      <c r="A554" s="25">
        <v>1003</v>
      </c>
      <c r="B554" s="26" t="s">
        <v>192</v>
      </c>
      <c r="C554" s="38">
        <v>0</v>
      </c>
      <c r="D554" s="38">
        <v>268</v>
      </c>
      <c r="E554" s="36">
        <v>25</v>
      </c>
      <c r="F554" s="36">
        <v>276</v>
      </c>
      <c r="G554" s="36">
        <v>-574</v>
      </c>
      <c r="H554" s="36">
        <v>285</v>
      </c>
      <c r="I554" s="70">
        <v>0</v>
      </c>
      <c r="J554" s="70">
        <v>285</v>
      </c>
      <c r="K554" s="70">
        <v>0</v>
      </c>
      <c r="L554" s="70">
        <v>294</v>
      </c>
      <c r="M554" s="70">
        <v>0</v>
      </c>
      <c r="N554" s="70">
        <v>302</v>
      </c>
      <c r="O554" s="70">
        <v>286</v>
      </c>
      <c r="P554" s="70">
        <v>311</v>
      </c>
      <c r="Q554" s="70">
        <v>97</v>
      </c>
      <c r="R554" s="70">
        <v>330</v>
      </c>
      <c r="S554" s="70">
        <v>108</v>
      </c>
      <c r="T554" s="70">
        <v>344</v>
      </c>
      <c r="U554" s="70">
        <v>115</v>
      </c>
      <c r="V554" s="70">
        <v>358</v>
      </c>
      <c r="W554" s="70"/>
      <c r="X554" s="70">
        <v>358</v>
      </c>
      <c r="Y554" s="27">
        <v>33</v>
      </c>
      <c r="Z554" s="27">
        <v>365</v>
      </c>
      <c r="AA554" s="27">
        <v>150</v>
      </c>
      <c r="AB554" s="27">
        <v>365</v>
      </c>
      <c r="AC554" s="16">
        <f t="shared" si="233"/>
        <v>0</v>
      </c>
      <c r="AD554" s="31">
        <f t="shared" si="234"/>
        <v>0</v>
      </c>
    </row>
    <row r="555" spans="1:30" ht="12" customHeight="1">
      <c r="A555" s="25">
        <v>1020</v>
      </c>
      <c r="B555" s="26" t="s">
        <v>95</v>
      </c>
      <c r="C555" s="38">
        <v>2834</v>
      </c>
      <c r="D555" s="38">
        <v>2339</v>
      </c>
      <c r="E555" s="36">
        <v>3377</v>
      </c>
      <c r="F555" s="36">
        <f>SUM(F552:F554)*0.0765</f>
        <v>2459.8575</v>
      </c>
      <c r="G555" s="36">
        <v>1889</v>
      </c>
      <c r="H555" s="36">
        <v>2534</v>
      </c>
      <c r="I555" s="70">
        <v>1744</v>
      </c>
      <c r="J555" s="70">
        <f>SUM(J552:J554)*0.0765</f>
        <v>2676.3525</v>
      </c>
      <c r="K555" s="70">
        <v>2721</v>
      </c>
      <c r="L555" s="70">
        <v>2779</v>
      </c>
      <c r="M555" s="70">
        <v>2852</v>
      </c>
      <c r="N555" s="70">
        <f>SUM(N552:N554)*0.0765</f>
        <v>3063.7485</v>
      </c>
      <c r="O555" s="70">
        <v>3438</v>
      </c>
      <c r="P555" s="70">
        <f>SUM(P552:P554)*0.0765</f>
        <v>3145.374</v>
      </c>
      <c r="Q555" s="70">
        <v>3391</v>
      </c>
      <c r="R555" s="70">
        <f>SUM(R552:R554)*0.0765</f>
        <v>3324.7664999999997</v>
      </c>
      <c r="S555" s="70">
        <v>4177</v>
      </c>
      <c r="T555" s="70">
        <f>SUM(T552:T554)*0.0765</f>
        <v>3457.7235</v>
      </c>
      <c r="U555" s="70">
        <v>3771</v>
      </c>
      <c r="V555" s="70">
        <f>SUM(V552:V554)*0.0765</f>
        <v>3473.865</v>
      </c>
      <c r="W555" s="70">
        <v>3761</v>
      </c>
      <c r="X555" s="70">
        <f>SUM(X552:X554)*0.0765</f>
        <v>3473.865</v>
      </c>
      <c r="Y555" s="39">
        <v>3474</v>
      </c>
      <c r="Z555" s="39">
        <f>SUM(Z552:Z554)*0.0765</f>
        <v>3541.644</v>
      </c>
      <c r="AA555" s="39">
        <f>SUM(AA552:AA554)*0.0765</f>
        <v>3525.1965</v>
      </c>
      <c r="AB555" s="39">
        <f>SUM(AB552:AB554)*0.0765</f>
        <v>3582.648</v>
      </c>
      <c r="AC555" s="16">
        <f t="shared" si="233"/>
        <v>41.00400000000036</v>
      </c>
      <c r="AD555" s="31">
        <f t="shared" si="234"/>
        <v>0.011577674097114323</v>
      </c>
    </row>
    <row r="556" spans="1:30" s="33" customFormat="1" ht="12" customHeight="1">
      <c r="A556" s="32"/>
      <c r="B556" s="26" t="s">
        <v>133</v>
      </c>
      <c r="C556" s="37">
        <f aca="true" t="shared" si="235" ref="C556:H556">SUM(C552:C555)</f>
        <v>32431</v>
      </c>
      <c r="D556" s="37">
        <f t="shared" si="235"/>
        <v>32911</v>
      </c>
      <c r="E556" s="54">
        <f t="shared" si="235"/>
        <v>32092</v>
      </c>
      <c r="F556" s="54">
        <f t="shared" si="235"/>
        <v>34614.8575</v>
      </c>
      <c r="G556" s="54">
        <f>SUM(G552:G555)</f>
        <v>26995</v>
      </c>
      <c r="H556" s="54">
        <f t="shared" si="235"/>
        <v>35654</v>
      </c>
      <c r="I556" s="71">
        <f aca="true" t="shared" si="236" ref="I556:X556">SUM(I552:I555)</f>
        <v>34931</v>
      </c>
      <c r="J556" s="71">
        <f t="shared" si="236"/>
        <v>37661.3525</v>
      </c>
      <c r="K556" s="71">
        <f t="shared" si="236"/>
        <v>40179</v>
      </c>
      <c r="L556" s="71">
        <f t="shared" si="236"/>
        <v>39105</v>
      </c>
      <c r="M556" s="71">
        <f t="shared" si="236"/>
        <v>36878</v>
      </c>
      <c r="N556" s="71">
        <f t="shared" si="236"/>
        <v>43112.7485</v>
      </c>
      <c r="O556" s="71">
        <f t="shared" si="236"/>
        <v>45060</v>
      </c>
      <c r="P556" s="71">
        <f t="shared" si="236"/>
        <v>44261.373999999996</v>
      </c>
      <c r="Q556" s="71">
        <f t="shared" si="236"/>
        <v>40668</v>
      </c>
      <c r="R556" s="71">
        <f t="shared" si="236"/>
        <v>46785.7665</v>
      </c>
      <c r="S556" s="71">
        <f t="shared" si="236"/>
        <v>47796</v>
      </c>
      <c r="T556" s="71">
        <f t="shared" si="236"/>
        <v>48656.7235</v>
      </c>
      <c r="U556" s="71">
        <f t="shared" si="236"/>
        <v>47184</v>
      </c>
      <c r="V556" s="71">
        <f t="shared" si="236"/>
        <v>48883.865</v>
      </c>
      <c r="W556" s="71">
        <f t="shared" si="236"/>
        <v>50434</v>
      </c>
      <c r="X556" s="71">
        <f t="shared" si="236"/>
        <v>48883.865</v>
      </c>
      <c r="Y556" s="40">
        <f>SUM(Y552:Y555)</f>
        <v>49026</v>
      </c>
      <c r="Z556" s="40">
        <f>SUM(Z552:Z555)</f>
        <v>49837.644</v>
      </c>
      <c r="AA556" s="40">
        <f>SUM(AA552:AA555)</f>
        <v>49606.1965</v>
      </c>
      <c r="AB556" s="40">
        <f>SUM(AB552:AB555)</f>
        <v>50414.648</v>
      </c>
      <c r="AC556" s="21">
        <f t="shared" si="233"/>
        <v>577.0040000000008</v>
      </c>
      <c r="AD556" s="34">
        <f t="shared" si="234"/>
        <v>0.011577674097114238</v>
      </c>
    </row>
    <row r="557" spans="1:30" ht="12" customHeight="1">
      <c r="A557" s="25">
        <v>2010</v>
      </c>
      <c r="B557" s="26" t="s">
        <v>106</v>
      </c>
      <c r="C557" s="38">
        <v>24423</v>
      </c>
      <c r="D557" s="38">
        <v>25000</v>
      </c>
      <c r="E557" s="38">
        <v>26966</v>
      </c>
      <c r="F557" s="38">
        <v>25000</v>
      </c>
      <c r="G557" s="38">
        <v>29056</v>
      </c>
      <c r="H557" s="38">
        <v>28500</v>
      </c>
      <c r="I557" s="70">
        <v>26772</v>
      </c>
      <c r="J557" s="70">
        <v>30900</v>
      </c>
      <c r="K557" s="70">
        <v>30445</v>
      </c>
      <c r="L557" s="70">
        <v>30900</v>
      </c>
      <c r="M557" s="70">
        <v>19011</v>
      </c>
      <c r="N557" s="70">
        <v>30900</v>
      </c>
      <c r="O557" s="70">
        <v>30898</v>
      </c>
      <c r="P557" s="70">
        <v>32000</v>
      </c>
      <c r="Q557" s="70">
        <v>31478</v>
      </c>
      <c r="R557" s="70">
        <v>35000</v>
      </c>
      <c r="S557" s="70">
        <v>31862</v>
      </c>
      <c r="T557" s="70">
        <v>32000</v>
      </c>
      <c r="U557" s="70">
        <v>25065</v>
      </c>
      <c r="V557" s="70">
        <v>26000</v>
      </c>
      <c r="W557" s="70">
        <v>24796</v>
      </c>
      <c r="X557" s="70">
        <v>26000</v>
      </c>
      <c r="Y557" s="39">
        <v>19560</v>
      </c>
      <c r="Z557" s="39">
        <v>26000</v>
      </c>
      <c r="AA557" s="39">
        <v>26000</v>
      </c>
      <c r="AB557" s="151">
        <v>28500</v>
      </c>
      <c r="AC557" s="16">
        <f t="shared" si="233"/>
        <v>2500</v>
      </c>
      <c r="AD557" s="31">
        <f t="shared" si="234"/>
        <v>0.09615384615384616</v>
      </c>
    </row>
    <row r="558" spans="1:30" ht="12" customHeight="1">
      <c r="A558" s="25">
        <v>2022</v>
      </c>
      <c r="B558" s="26" t="s">
        <v>111</v>
      </c>
      <c r="C558" s="38">
        <v>163</v>
      </c>
      <c r="D558" s="38">
        <v>250</v>
      </c>
      <c r="E558" s="38">
        <v>240</v>
      </c>
      <c r="F558" s="38">
        <v>250</v>
      </c>
      <c r="G558" s="38">
        <v>394</v>
      </c>
      <c r="H558" s="38">
        <v>250</v>
      </c>
      <c r="I558" s="70">
        <v>210</v>
      </c>
      <c r="J558" s="70">
        <v>300</v>
      </c>
      <c r="K558" s="70">
        <v>230</v>
      </c>
      <c r="L558" s="70">
        <v>325</v>
      </c>
      <c r="M558" s="70">
        <v>329</v>
      </c>
      <c r="N558" s="70">
        <v>325</v>
      </c>
      <c r="O558" s="70">
        <v>267</v>
      </c>
      <c r="P558" s="70">
        <v>405</v>
      </c>
      <c r="Q558" s="70">
        <v>305</v>
      </c>
      <c r="R558" s="70">
        <v>405</v>
      </c>
      <c r="S558" s="70">
        <v>443</v>
      </c>
      <c r="T558" s="70">
        <v>465</v>
      </c>
      <c r="U558" s="70">
        <v>465</v>
      </c>
      <c r="V558" s="70">
        <v>465</v>
      </c>
      <c r="W558" s="70">
        <v>465</v>
      </c>
      <c r="X558" s="70">
        <v>465</v>
      </c>
      <c r="Y558" s="27">
        <v>465</v>
      </c>
      <c r="Z558" s="27">
        <v>510</v>
      </c>
      <c r="AA558" s="27">
        <v>510</v>
      </c>
      <c r="AB558" s="27">
        <v>540</v>
      </c>
      <c r="AC558" s="16">
        <f t="shared" si="233"/>
        <v>30</v>
      </c>
      <c r="AD558" s="31">
        <f t="shared" si="234"/>
        <v>0.058823529411764705</v>
      </c>
    </row>
    <row r="559" spans="1:30" ht="12" customHeight="1">
      <c r="A559" s="25">
        <v>2032</v>
      </c>
      <c r="B559" s="26" t="s">
        <v>112</v>
      </c>
      <c r="C559" s="38">
        <v>1727</v>
      </c>
      <c r="D559" s="38">
        <v>1000</v>
      </c>
      <c r="E559" s="38">
        <v>1440</v>
      </c>
      <c r="F559" s="38">
        <v>1000</v>
      </c>
      <c r="G559" s="38">
        <v>1223</v>
      </c>
      <c r="H559" s="38">
        <v>1500</v>
      </c>
      <c r="I559" s="70">
        <v>2790</v>
      </c>
      <c r="J559" s="70">
        <v>1750</v>
      </c>
      <c r="K559" s="70">
        <v>2336</v>
      </c>
      <c r="L559" s="70">
        <v>1850</v>
      </c>
      <c r="M559" s="70">
        <v>1015</v>
      </c>
      <c r="N559" s="70">
        <v>2000</v>
      </c>
      <c r="O559" s="70">
        <v>1950</v>
      </c>
      <c r="P559" s="70">
        <v>2075</v>
      </c>
      <c r="Q559" s="70">
        <v>2078</v>
      </c>
      <c r="R559" s="70">
        <v>2150</v>
      </c>
      <c r="S559" s="70">
        <v>1513</v>
      </c>
      <c r="T559" s="70">
        <v>2200</v>
      </c>
      <c r="U559" s="70">
        <v>3002</v>
      </c>
      <c r="V559" s="70">
        <v>2200</v>
      </c>
      <c r="W559" s="70">
        <v>2111</v>
      </c>
      <c r="X559" s="70">
        <v>2200</v>
      </c>
      <c r="Y559" s="39">
        <v>2033</v>
      </c>
      <c r="Z559" s="39">
        <v>2200</v>
      </c>
      <c r="AA559" s="39">
        <v>2200</v>
      </c>
      <c r="AB559" s="39">
        <v>2200</v>
      </c>
      <c r="AC559" s="16">
        <f t="shared" si="233"/>
        <v>0</v>
      </c>
      <c r="AD559" s="31">
        <f t="shared" si="234"/>
        <v>0</v>
      </c>
    </row>
    <row r="560" spans="1:30" ht="12" customHeight="1">
      <c r="A560" s="25">
        <v>2038</v>
      </c>
      <c r="B560" s="26" t="s">
        <v>268</v>
      </c>
      <c r="C560" s="38">
        <v>7567</v>
      </c>
      <c r="D560" s="38">
        <v>11350</v>
      </c>
      <c r="E560" s="38">
        <v>11350</v>
      </c>
      <c r="F560" s="38">
        <v>11350</v>
      </c>
      <c r="G560" s="38">
        <v>11150</v>
      </c>
      <c r="H560" s="38">
        <v>11350</v>
      </c>
      <c r="I560" s="70">
        <v>8850</v>
      </c>
      <c r="J560" s="70">
        <v>14850</v>
      </c>
      <c r="K560" s="70">
        <v>14850</v>
      </c>
      <c r="L560" s="70">
        <v>19350</v>
      </c>
      <c r="M560" s="70">
        <v>20079</v>
      </c>
      <c r="N560" s="70">
        <v>19350</v>
      </c>
      <c r="O560" s="70">
        <v>21285</v>
      </c>
      <c r="P560" s="70">
        <v>23415</v>
      </c>
      <c r="Q560" s="70">
        <v>28000</v>
      </c>
      <c r="R560" s="70">
        <v>37500</v>
      </c>
      <c r="S560" s="70">
        <v>37500</v>
      </c>
      <c r="T560" s="70">
        <v>43500</v>
      </c>
      <c r="U560" s="70">
        <v>43500</v>
      </c>
      <c r="V560" s="70">
        <v>43500</v>
      </c>
      <c r="W560" s="70">
        <v>43500</v>
      </c>
      <c r="X560" s="70">
        <v>43500</v>
      </c>
      <c r="Y560" s="39">
        <v>43500</v>
      </c>
      <c r="Z560" s="39">
        <v>43500</v>
      </c>
      <c r="AA560" s="39">
        <v>43500</v>
      </c>
      <c r="AB560" s="151">
        <v>43500</v>
      </c>
      <c r="AC560" s="16">
        <f t="shared" si="233"/>
        <v>0</v>
      </c>
      <c r="AD560" s="31">
        <f t="shared" si="234"/>
        <v>0</v>
      </c>
    </row>
    <row r="561" spans="1:30" ht="12" customHeight="1">
      <c r="A561" s="25">
        <v>2048</v>
      </c>
      <c r="B561" s="26" t="s">
        <v>269</v>
      </c>
      <c r="C561" s="38"/>
      <c r="D561" s="38"/>
      <c r="E561" s="38"/>
      <c r="F561" s="38"/>
      <c r="G561" s="38"/>
      <c r="H561" s="38"/>
      <c r="I561" s="70"/>
      <c r="J561" s="70"/>
      <c r="K561" s="70"/>
      <c r="L561" s="70"/>
      <c r="M561" s="70"/>
      <c r="N561" s="70"/>
      <c r="O561" s="70"/>
      <c r="P561" s="70"/>
      <c r="Q561" s="70"/>
      <c r="R561" s="70">
        <v>7000</v>
      </c>
      <c r="S561" s="70">
        <v>7000</v>
      </c>
      <c r="T561" s="70">
        <v>7000</v>
      </c>
      <c r="U561" s="70">
        <v>7000</v>
      </c>
      <c r="V561" s="70">
        <v>7000</v>
      </c>
      <c r="W561" s="70">
        <v>7000</v>
      </c>
      <c r="X561" s="70">
        <v>7000</v>
      </c>
      <c r="Y561" s="39">
        <v>7000</v>
      </c>
      <c r="Z561" s="39">
        <v>7000</v>
      </c>
      <c r="AA561" s="39">
        <v>7000</v>
      </c>
      <c r="AB561" s="39">
        <v>7000</v>
      </c>
      <c r="AC561" s="16">
        <f t="shared" si="233"/>
        <v>0</v>
      </c>
      <c r="AD561" s="31">
        <f t="shared" si="234"/>
        <v>0</v>
      </c>
    </row>
    <row r="562" spans="1:30" ht="12" customHeight="1">
      <c r="A562" s="25">
        <v>3002</v>
      </c>
      <c r="B562" s="26" t="s">
        <v>199</v>
      </c>
      <c r="C562" s="38">
        <v>1044</v>
      </c>
      <c r="D562" s="38">
        <v>930</v>
      </c>
      <c r="E562" s="38">
        <v>930</v>
      </c>
      <c r="F562" s="38">
        <v>930</v>
      </c>
      <c r="G562" s="38">
        <v>1299</v>
      </c>
      <c r="H562" s="38">
        <v>930</v>
      </c>
      <c r="I562" s="70">
        <v>775</v>
      </c>
      <c r="J562" s="70">
        <v>930</v>
      </c>
      <c r="K562" s="70">
        <v>1071</v>
      </c>
      <c r="L562" s="70">
        <v>1300</v>
      </c>
      <c r="M562" s="70">
        <v>2486</v>
      </c>
      <c r="N562" s="70">
        <v>2012</v>
      </c>
      <c r="O562" s="70">
        <v>2342</v>
      </c>
      <c r="P562" s="70">
        <v>2310</v>
      </c>
      <c r="Q562" s="70">
        <v>3129</v>
      </c>
      <c r="R562" s="70">
        <v>2400</v>
      </c>
      <c r="S562" s="70">
        <v>2777</v>
      </c>
      <c r="T562" s="70">
        <v>3145</v>
      </c>
      <c r="U562" s="70">
        <v>3009</v>
      </c>
      <c r="V562" s="70">
        <v>2107</v>
      </c>
      <c r="W562" s="70">
        <v>2107</v>
      </c>
      <c r="X562" s="70">
        <v>2425</v>
      </c>
      <c r="Y562" s="39">
        <v>2425</v>
      </c>
      <c r="Z562" s="39">
        <v>3162</v>
      </c>
      <c r="AA562" s="39">
        <v>3162</v>
      </c>
      <c r="AB562" s="39">
        <v>3162</v>
      </c>
      <c r="AC562" s="16">
        <f t="shared" si="233"/>
        <v>0</v>
      </c>
      <c r="AD562" s="31">
        <f t="shared" si="234"/>
        <v>0</v>
      </c>
    </row>
    <row r="563" spans="1:30" ht="12" customHeight="1">
      <c r="A563" s="25">
        <v>3005</v>
      </c>
      <c r="B563" s="26" t="s">
        <v>200</v>
      </c>
      <c r="C563" s="38">
        <v>473</v>
      </c>
      <c r="D563" s="38">
        <v>500</v>
      </c>
      <c r="E563" s="38">
        <v>497</v>
      </c>
      <c r="F563" s="38">
        <v>500</v>
      </c>
      <c r="G563" s="38">
        <v>407</v>
      </c>
      <c r="H563" s="38">
        <v>3000</v>
      </c>
      <c r="I563" s="70">
        <v>2999</v>
      </c>
      <c r="J563" s="70">
        <v>1500</v>
      </c>
      <c r="K563" s="70">
        <v>1403</v>
      </c>
      <c r="L563" s="70">
        <v>1500</v>
      </c>
      <c r="M563" s="70">
        <v>1375</v>
      </c>
      <c r="N563" s="70">
        <v>1500</v>
      </c>
      <c r="O563" s="70">
        <v>1909</v>
      </c>
      <c r="P563" s="70">
        <v>1500</v>
      </c>
      <c r="Q563" s="70">
        <v>1461</v>
      </c>
      <c r="R563" s="70">
        <v>1500</v>
      </c>
      <c r="S563" s="70">
        <v>1477</v>
      </c>
      <c r="T563" s="70">
        <v>1500</v>
      </c>
      <c r="U563" s="70">
        <v>1329</v>
      </c>
      <c r="V563" s="70">
        <v>1100</v>
      </c>
      <c r="W563" s="70">
        <v>1090</v>
      </c>
      <c r="X563" s="70">
        <v>1100</v>
      </c>
      <c r="Y563" s="39">
        <v>1099</v>
      </c>
      <c r="Z563" s="39">
        <v>1100</v>
      </c>
      <c r="AA563" s="39">
        <v>1100</v>
      </c>
      <c r="AB563" s="39">
        <v>1100</v>
      </c>
      <c r="AC563" s="16">
        <f t="shared" si="233"/>
        <v>0</v>
      </c>
      <c r="AD563" s="31">
        <f t="shared" si="234"/>
        <v>0</v>
      </c>
    </row>
    <row r="564" spans="1:30" ht="12" customHeight="1">
      <c r="A564" s="25">
        <v>3006</v>
      </c>
      <c r="B564" s="26" t="s">
        <v>148</v>
      </c>
      <c r="C564" s="38">
        <v>93</v>
      </c>
      <c r="D564" s="38">
        <v>100</v>
      </c>
      <c r="E564" s="38">
        <v>131</v>
      </c>
      <c r="F564" s="38">
        <v>100</v>
      </c>
      <c r="G564" s="38">
        <v>61</v>
      </c>
      <c r="H564" s="38">
        <v>100</v>
      </c>
      <c r="I564" s="70">
        <v>101</v>
      </c>
      <c r="J564" s="70">
        <v>100</v>
      </c>
      <c r="K564" s="70">
        <v>55</v>
      </c>
      <c r="L564" s="70">
        <v>100</v>
      </c>
      <c r="M564" s="70">
        <v>144</v>
      </c>
      <c r="N564" s="70">
        <v>100</v>
      </c>
      <c r="O564" s="70">
        <v>58</v>
      </c>
      <c r="P564" s="70">
        <v>100</v>
      </c>
      <c r="Q564" s="70">
        <v>143</v>
      </c>
      <c r="R564" s="70">
        <v>150</v>
      </c>
      <c r="S564" s="70">
        <v>147</v>
      </c>
      <c r="T564" s="70">
        <v>150</v>
      </c>
      <c r="U564" s="70">
        <v>153</v>
      </c>
      <c r="V564" s="70">
        <v>150</v>
      </c>
      <c r="W564" s="70">
        <v>157</v>
      </c>
      <c r="X564" s="70">
        <v>150</v>
      </c>
      <c r="Y564" s="27">
        <v>150</v>
      </c>
      <c r="Z564" s="27">
        <v>200</v>
      </c>
      <c r="AA564" s="27">
        <v>200</v>
      </c>
      <c r="AB564" s="27">
        <v>200</v>
      </c>
      <c r="AC564" s="16">
        <f t="shared" si="233"/>
        <v>0</v>
      </c>
      <c r="AD564" s="31">
        <f t="shared" si="234"/>
        <v>0</v>
      </c>
    </row>
    <row r="565" spans="1:30" ht="12" customHeight="1">
      <c r="A565" s="25">
        <v>3038</v>
      </c>
      <c r="B565" s="26" t="s">
        <v>270</v>
      </c>
      <c r="C565" s="38"/>
      <c r="D565" s="38"/>
      <c r="E565" s="38"/>
      <c r="F565" s="38"/>
      <c r="G565" s="38">
        <v>0</v>
      </c>
      <c r="H565" s="38">
        <v>1000</v>
      </c>
      <c r="I565" s="70">
        <v>1978</v>
      </c>
      <c r="J565" s="70">
        <v>1500</v>
      </c>
      <c r="K565" s="70">
        <v>1549</v>
      </c>
      <c r="L565" s="70">
        <v>1700</v>
      </c>
      <c r="M565" s="70">
        <v>1431</v>
      </c>
      <c r="N565" s="70">
        <v>1700</v>
      </c>
      <c r="O565" s="70">
        <v>1421</v>
      </c>
      <c r="P565" s="70">
        <v>1700</v>
      </c>
      <c r="Q565" s="70">
        <v>1439</v>
      </c>
      <c r="R565" s="70">
        <v>1700</v>
      </c>
      <c r="S565" s="70">
        <v>1841</v>
      </c>
      <c r="T565" s="70">
        <v>1700</v>
      </c>
      <c r="U565" s="70">
        <v>721</v>
      </c>
      <c r="V565" s="70">
        <v>1000</v>
      </c>
      <c r="W565" s="70">
        <v>946</v>
      </c>
      <c r="X565" s="70">
        <v>1000</v>
      </c>
      <c r="Y565" s="39">
        <v>976</v>
      </c>
      <c r="Z565" s="39">
        <v>750</v>
      </c>
      <c r="AA565" s="39">
        <v>750</v>
      </c>
      <c r="AB565" s="39">
        <v>750</v>
      </c>
      <c r="AC565" s="16">
        <f t="shared" si="233"/>
        <v>0</v>
      </c>
      <c r="AD565" s="31">
        <f t="shared" si="234"/>
        <v>0</v>
      </c>
    </row>
    <row r="566" spans="1:30" s="33" customFormat="1" ht="12" customHeight="1">
      <c r="A566" s="25">
        <v>3039</v>
      </c>
      <c r="B566" s="26" t="s">
        <v>125</v>
      </c>
      <c r="C566" s="38">
        <v>3115</v>
      </c>
      <c r="D566" s="38">
        <v>2500</v>
      </c>
      <c r="E566" s="38">
        <v>3108</v>
      </c>
      <c r="F566" s="38">
        <v>3000</v>
      </c>
      <c r="G566" s="38">
        <v>4918</v>
      </c>
      <c r="H566" s="38">
        <v>3000</v>
      </c>
      <c r="I566" s="70">
        <v>4727</v>
      </c>
      <c r="J566" s="70">
        <v>3250</v>
      </c>
      <c r="K566" s="70">
        <v>3305</v>
      </c>
      <c r="L566" s="70">
        <v>3500</v>
      </c>
      <c r="M566" s="70">
        <v>4658</v>
      </c>
      <c r="N566" s="70">
        <v>3700</v>
      </c>
      <c r="O566" s="70">
        <v>3749</v>
      </c>
      <c r="P566" s="70">
        <v>3700</v>
      </c>
      <c r="Q566" s="70">
        <v>3458</v>
      </c>
      <c r="R566" s="70">
        <v>4500</v>
      </c>
      <c r="S566" s="70">
        <v>5670</v>
      </c>
      <c r="T566" s="70">
        <v>5720</v>
      </c>
      <c r="U566" s="70">
        <v>6828</v>
      </c>
      <c r="V566" s="70">
        <v>8100</v>
      </c>
      <c r="W566" s="70">
        <v>7452</v>
      </c>
      <c r="X566" s="70">
        <v>9900</v>
      </c>
      <c r="Y566" s="39">
        <v>7911</v>
      </c>
      <c r="Z566" s="39">
        <v>9350</v>
      </c>
      <c r="AA566" s="39">
        <v>9350</v>
      </c>
      <c r="AB566" s="151">
        <v>11750</v>
      </c>
      <c r="AC566" s="16">
        <f t="shared" si="233"/>
        <v>2400</v>
      </c>
      <c r="AD566" s="31">
        <f t="shared" si="234"/>
        <v>0.25668449197860965</v>
      </c>
    </row>
    <row r="567" spans="1:30" s="33" customFormat="1" ht="12" customHeight="1">
      <c r="A567" s="25">
        <v>3040</v>
      </c>
      <c r="B567" s="26" t="s">
        <v>220</v>
      </c>
      <c r="C567" s="38">
        <v>178</v>
      </c>
      <c r="D567" s="38">
        <v>220</v>
      </c>
      <c r="E567" s="38">
        <v>292</v>
      </c>
      <c r="F567" s="38">
        <v>220</v>
      </c>
      <c r="G567" s="38">
        <v>40</v>
      </c>
      <c r="H567" s="38">
        <v>220</v>
      </c>
      <c r="I567" s="70">
        <v>126</v>
      </c>
      <c r="J567" s="70">
        <v>220</v>
      </c>
      <c r="K567" s="70">
        <v>220</v>
      </c>
      <c r="L567" s="70">
        <v>250</v>
      </c>
      <c r="M567" s="70">
        <v>0</v>
      </c>
      <c r="N567" s="70">
        <v>391</v>
      </c>
      <c r="O567" s="70">
        <v>710</v>
      </c>
      <c r="P567" s="70">
        <v>640</v>
      </c>
      <c r="Q567" s="70">
        <v>409</v>
      </c>
      <c r="R567" s="70">
        <v>675</v>
      </c>
      <c r="S567" s="70">
        <v>868</v>
      </c>
      <c r="T567" s="70">
        <v>960</v>
      </c>
      <c r="U567" s="70">
        <v>968</v>
      </c>
      <c r="V567" s="70">
        <v>673</v>
      </c>
      <c r="W567" s="70">
        <v>775</v>
      </c>
      <c r="X567" s="70">
        <v>800</v>
      </c>
      <c r="Y567" s="27">
        <v>800</v>
      </c>
      <c r="Z567" s="38">
        <v>1872</v>
      </c>
      <c r="AA567" s="38">
        <v>1872</v>
      </c>
      <c r="AB567" s="38">
        <v>1872</v>
      </c>
      <c r="AC567" s="16">
        <f t="shared" si="233"/>
        <v>0</v>
      </c>
      <c r="AD567" s="31">
        <f t="shared" si="234"/>
        <v>0</v>
      </c>
    </row>
    <row r="568" spans="1:30" s="33" customFormat="1" ht="12" customHeight="1">
      <c r="A568" s="32"/>
      <c r="B568" s="26" t="s">
        <v>141</v>
      </c>
      <c r="C568" s="37">
        <f aca="true" t="shared" si="237" ref="C568:H568">SUM(C557:C567)</f>
        <v>38783</v>
      </c>
      <c r="D568" s="37">
        <f t="shared" si="237"/>
        <v>41850</v>
      </c>
      <c r="E568" s="37">
        <f t="shared" si="237"/>
        <v>44954</v>
      </c>
      <c r="F568" s="37">
        <f t="shared" si="237"/>
        <v>42350</v>
      </c>
      <c r="G568" s="37">
        <f>SUM(G557:G567)</f>
        <v>48548</v>
      </c>
      <c r="H568" s="37">
        <f t="shared" si="237"/>
        <v>49850</v>
      </c>
      <c r="I568" s="71">
        <f aca="true" t="shared" si="238" ref="I568:O568">SUM(I557:I567)</f>
        <v>49328</v>
      </c>
      <c r="J568" s="71">
        <f t="shared" si="238"/>
        <v>55300</v>
      </c>
      <c r="K568" s="71">
        <f t="shared" si="238"/>
        <v>55464</v>
      </c>
      <c r="L568" s="71">
        <f t="shared" si="238"/>
        <v>60775</v>
      </c>
      <c r="M568" s="71">
        <f t="shared" si="238"/>
        <v>50528</v>
      </c>
      <c r="N568" s="71">
        <f t="shared" si="238"/>
        <v>61978</v>
      </c>
      <c r="O568" s="71">
        <f t="shared" si="238"/>
        <v>64589</v>
      </c>
      <c r="P568" s="71">
        <f aca="true" t="shared" si="239" ref="P568:AB568">SUM(P557:P567)</f>
        <v>67845</v>
      </c>
      <c r="Q568" s="71">
        <f t="shared" si="239"/>
        <v>71900</v>
      </c>
      <c r="R568" s="71">
        <f t="shared" si="239"/>
        <v>92980</v>
      </c>
      <c r="S568" s="71">
        <f t="shared" si="239"/>
        <v>91098</v>
      </c>
      <c r="T568" s="71">
        <f t="shared" si="239"/>
        <v>98340</v>
      </c>
      <c r="U568" s="71">
        <f t="shared" si="239"/>
        <v>92040</v>
      </c>
      <c r="V568" s="71">
        <f t="shared" si="239"/>
        <v>92295</v>
      </c>
      <c r="W568" s="71">
        <f t="shared" si="239"/>
        <v>90399</v>
      </c>
      <c r="X568" s="71">
        <f t="shared" si="239"/>
        <v>94540</v>
      </c>
      <c r="Y568" s="40">
        <f t="shared" si="239"/>
        <v>85919</v>
      </c>
      <c r="Z568" s="40">
        <f t="shared" si="239"/>
        <v>95644</v>
      </c>
      <c r="AA568" s="40">
        <f t="shared" si="239"/>
        <v>95644</v>
      </c>
      <c r="AB568" s="40">
        <f t="shared" si="239"/>
        <v>100574</v>
      </c>
      <c r="AC568" s="21">
        <f t="shared" si="233"/>
        <v>4930</v>
      </c>
      <c r="AD568" s="34">
        <f t="shared" si="234"/>
        <v>0.05154531387227636</v>
      </c>
    </row>
    <row r="569" spans="1:30" s="33" customFormat="1" ht="12" customHeight="1">
      <c r="A569" s="32">
        <v>641</v>
      </c>
      <c r="B569" s="26" t="s">
        <v>83</v>
      </c>
      <c r="C569" s="37">
        <f aca="true" t="shared" si="240" ref="C569:I569">SUM(C556+C568)</f>
        <v>71214</v>
      </c>
      <c r="D569" s="37">
        <f t="shared" si="240"/>
        <v>74761</v>
      </c>
      <c r="E569" s="37">
        <f t="shared" si="240"/>
        <v>77046</v>
      </c>
      <c r="F569" s="37">
        <f t="shared" si="240"/>
        <v>76964.8575</v>
      </c>
      <c r="G569" s="37">
        <f t="shared" si="240"/>
        <v>75543</v>
      </c>
      <c r="H569" s="37">
        <f t="shared" si="240"/>
        <v>85504</v>
      </c>
      <c r="I569" s="37">
        <f t="shared" si="240"/>
        <v>84259</v>
      </c>
      <c r="J569" s="71">
        <f aca="true" t="shared" si="241" ref="J569:X569">SUM(J568+J556)</f>
        <v>92961.35250000001</v>
      </c>
      <c r="K569" s="71">
        <f t="shared" si="241"/>
        <v>95643</v>
      </c>
      <c r="L569" s="71">
        <f t="shared" si="241"/>
        <v>99880</v>
      </c>
      <c r="M569" s="71">
        <f t="shared" si="241"/>
        <v>87406</v>
      </c>
      <c r="N569" s="71">
        <f t="shared" si="241"/>
        <v>105090.7485</v>
      </c>
      <c r="O569" s="71">
        <f t="shared" si="241"/>
        <v>109649</v>
      </c>
      <c r="P569" s="71">
        <f t="shared" si="241"/>
        <v>112106.374</v>
      </c>
      <c r="Q569" s="71">
        <f t="shared" si="241"/>
        <v>112568</v>
      </c>
      <c r="R569" s="71">
        <f t="shared" si="241"/>
        <v>139765.7665</v>
      </c>
      <c r="S569" s="71">
        <f t="shared" si="241"/>
        <v>138894</v>
      </c>
      <c r="T569" s="71">
        <f t="shared" si="241"/>
        <v>146996.7235</v>
      </c>
      <c r="U569" s="71">
        <f t="shared" si="241"/>
        <v>139224</v>
      </c>
      <c r="V569" s="71">
        <f t="shared" si="241"/>
        <v>141178.865</v>
      </c>
      <c r="W569" s="71">
        <f t="shared" si="241"/>
        <v>140833</v>
      </c>
      <c r="X569" s="71">
        <f t="shared" si="241"/>
        <v>143423.865</v>
      </c>
      <c r="Y569" s="40">
        <f>SUM(Y556+Y568)</f>
        <v>134945</v>
      </c>
      <c r="Z569" s="40">
        <f>SUM(Z556+Z568)</f>
        <v>145481.644</v>
      </c>
      <c r="AA569" s="40">
        <f>SUM(AA556+AA568)</f>
        <v>145250.1965</v>
      </c>
      <c r="AB569" s="40">
        <f>SUM(AB556+AB568)</f>
        <v>150988.648</v>
      </c>
      <c r="AC569" s="21">
        <f t="shared" si="233"/>
        <v>5507.003999999986</v>
      </c>
      <c r="AD569" s="34">
        <f t="shared" si="234"/>
        <v>0.03785360027963381</v>
      </c>
    </row>
    <row r="570" spans="1:30" ht="12" customHeight="1">
      <c r="A570" s="3">
        <v>645</v>
      </c>
      <c r="B570" s="30" t="s">
        <v>84</v>
      </c>
      <c r="C570" s="3" t="s">
        <v>1</v>
      </c>
      <c r="D570" s="6" t="s">
        <v>2</v>
      </c>
      <c r="E570" s="6" t="s">
        <v>1</v>
      </c>
      <c r="F570" s="6" t="s">
        <v>2</v>
      </c>
      <c r="G570" s="6" t="s">
        <v>1</v>
      </c>
      <c r="H570" s="6" t="s">
        <v>2</v>
      </c>
      <c r="I570" s="6" t="s">
        <v>1</v>
      </c>
      <c r="J570" s="6" t="s">
        <v>2</v>
      </c>
      <c r="K570" s="6" t="s">
        <v>1</v>
      </c>
      <c r="L570" s="6" t="s">
        <v>2</v>
      </c>
      <c r="M570" s="6" t="s">
        <v>1</v>
      </c>
      <c r="N570" s="6" t="s">
        <v>2</v>
      </c>
      <c r="O570" s="6" t="s">
        <v>1</v>
      </c>
      <c r="P570" s="6" t="s">
        <v>2</v>
      </c>
      <c r="Q570" s="6" t="s">
        <v>42</v>
      </c>
      <c r="R570" s="6" t="s">
        <v>2</v>
      </c>
      <c r="S570" s="6" t="s">
        <v>1</v>
      </c>
      <c r="T570" s="6" t="s">
        <v>2</v>
      </c>
      <c r="U570" s="6" t="s">
        <v>42</v>
      </c>
      <c r="V570" s="6" t="s">
        <v>2</v>
      </c>
      <c r="W570" s="6" t="s">
        <v>1</v>
      </c>
      <c r="X570" s="6" t="s">
        <v>2</v>
      </c>
      <c r="Y570" s="6" t="s">
        <v>1</v>
      </c>
      <c r="Z570" s="6" t="s">
        <v>2</v>
      </c>
      <c r="AA570" s="6" t="s">
        <v>43</v>
      </c>
      <c r="AB570" s="6" t="s">
        <v>2</v>
      </c>
      <c r="AC570" s="6" t="s">
        <v>3</v>
      </c>
      <c r="AD570" s="7" t="s">
        <v>4</v>
      </c>
    </row>
    <row r="571" spans="1:30" ht="12" customHeight="1">
      <c r="A571" s="3"/>
      <c r="B571" s="30"/>
      <c r="C571" s="3" t="s">
        <v>5</v>
      </c>
      <c r="D571" s="6" t="s">
        <v>6</v>
      </c>
      <c r="E571" s="6" t="s">
        <v>6</v>
      </c>
      <c r="F571" s="6" t="s">
        <v>7</v>
      </c>
      <c r="G571" s="6" t="s">
        <v>7</v>
      </c>
      <c r="H571" s="6" t="s">
        <v>8</v>
      </c>
      <c r="I571" s="6" t="s">
        <v>8</v>
      </c>
      <c r="J571" s="6" t="s">
        <v>9</v>
      </c>
      <c r="K571" s="6" t="s">
        <v>9</v>
      </c>
      <c r="L571" s="6" t="s">
        <v>10</v>
      </c>
      <c r="M571" s="6" t="s">
        <v>10</v>
      </c>
      <c r="N571" s="6" t="s">
        <v>44</v>
      </c>
      <c r="O571" s="6" t="s">
        <v>11</v>
      </c>
      <c r="P571" s="6" t="s">
        <v>45</v>
      </c>
      <c r="Q571" s="6" t="s">
        <v>45</v>
      </c>
      <c r="R571" s="6" t="s">
        <v>46</v>
      </c>
      <c r="S571" s="6" t="s">
        <v>13</v>
      </c>
      <c r="T571" s="6" t="s">
        <v>14</v>
      </c>
      <c r="U571" s="6" t="s">
        <v>14</v>
      </c>
      <c r="V571" s="6" t="s">
        <v>15</v>
      </c>
      <c r="W571" s="6" t="s">
        <v>15</v>
      </c>
      <c r="X571" s="6" t="s">
        <v>16</v>
      </c>
      <c r="Y571" s="6" t="s">
        <v>16</v>
      </c>
      <c r="Z571" s="6" t="s">
        <v>17</v>
      </c>
      <c r="AA571" s="6" t="s">
        <v>17</v>
      </c>
      <c r="AB571" s="6" t="s">
        <v>402</v>
      </c>
      <c r="AC571" s="6" t="s">
        <v>400</v>
      </c>
      <c r="AD571" s="7" t="s">
        <v>400</v>
      </c>
    </row>
    <row r="572" spans="1:30" ht="12" customHeight="1">
      <c r="A572" s="25">
        <v>1001</v>
      </c>
      <c r="B572" s="26" t="s">
        <v>92</v>
      </c>
      <c r="C572" s="38">
        <v>39988</v>
      </c>
      <c r="D572" s="38">
        <v>35195</v>
      </c>
      <c r="E572" s="36">
        <v>31581</v>
      </c>
      <c r="F572" s="36">
        <v>37205</v>
      </c>
      <c r="G572" s="36">
        <v>41102</v>
      </c>
      <c r="H572" s="36">
        <v>38325</v>
      </c>
      <c r="I572" s="56">
        <v>38477</v>
      </c>
      <c r="J572" s="56">
        <v>42018</v>
      </c>
      <c r="K572" s="56">
        <v>41743</v>
      </c>
      <c r="L572" s="56">
        <v>43261</v>
      </c>
      <c r="M572" s="56">
        <v>43566</v>
      </c>
      <c r="N572" s="56">
        <v>44335</v>
      </c>
      <c r="O572" s="56">
        <v>45486</v>
      </c>
      <c r="P572" s="56">
        <v>45445</v>
      </c>
      <c r="Q572" s="56">
        <v>44668</v>
      </c>
      <c r="R572" s="56">
        <v>46207</v>
      </c>
      <c r="S572" s="56">
        <v>46205</v>
      </c>
      <c r="T572" s="56">
        <v>48055</v>
      </c>
      <c r="U572" s="56">
        <v>46729</v>
      </c>
      <c r="V572" s="56">
        <v>50177</v>
      </c>
      <c r="W572" s="56">
        <v>48127</v>
      </c>
      <c r="X572" s="56">
        <v>50177</v>
      </c>
      <c r="Y572" s="39">
        <v>51760</v>
      </c>
      <c r="Z572" s="39">
        <v>42905</v>
      </c>
      <c r="AA572" s="39">
        <v>42905</v>
      </c>
      <c r="AB572" s="39">
        <v>44020</v>
      </c>
      <c r="AC572" s="16">
        <f aca="true" t="shared" si="242" ref="AC572:AC597">SUM(AB572-Z572)</f>
        <v>1115</v>
      </c>
      <c r="AD572" s="31">
        <f aca="true" t="shared" si="243" ref="AD572:AD597">SUM(AC572/Z572)</f>
        <v>0.025987647127374433</v>
      </c>
    </row>
    <row r="573" spans="1:30" ht="12" customHeight="1">
      <c r="A573" s="25">
        <v>1002</v>
      </c>
      <c r="B573" s="26" t="s">
        <v>93</v>
      </c>
      <c r="C573" s="38">
        <v>19910</v>
      </c>
      <c r="D573" s="38">
        <v>26520</v>
      </c>
      <c r="E573" s="36">
        <v>28558</v>
      </c>
      <c r="F573" s="36">
        <v>27318</v>
      </c>
      <c r="G573" s="36">
        <v>24368</v>
      </c>
      <c r="H573" s="36">
        <v>28140</v>
      </c>
      <c r="I573" s="56">
        <v>19284</v>
      </c>
      <c r="J573" s="56">
        <v>29608</v>
      </c>
      <c r="K573" s="56">
        <v>23267</v>
      </c>
      <c r="L573" s="56">
        <v>30688</v>
      </c>
      <c r="M573" s="56">
        <v>26158</v>
      </c>
      <c r="N573" s="56">
        <v>34346</v>
      </c>
      <c r="O573" s="56">
        <v>31691</v>
      </c>
      <c r="P573" s="56">
        <v>37252</v>
      </c>
      <c r="Q573" s="56">
        <v>32394</v>
      </c>
      <c r="R573" s="56">
        <v>36833</v>
      </c>
      <c r="S573" s="56">
        <v>26405</v>
      </c>
      <c r="T573" s="56">
        <v>38461</v>
      </c>
      <c r="U573" s="56">
        <v>33802</v>
      </c>
      <c r="V573" s="56">
        <v>39094</v>
      </c>
      <c r="W573" s="56">
        <v>28974</v>
      </c>
      <c r="X573" s="56">
        <v>39094</v>
      </c>
      <c r="Y573" s="39">
        <v>35050</v>
      </c>
      <c r="Z573" s="39">
        <v>39860</v>
      </c>
      <c r="AA573" s="39">
        <v>39860</v>
      </c>
      <c r="AB573" s="39">
        <v>47486</v>
      </c>
      <c r="AC573" s="16">
        <f t="shared" si="242"/>
        <v>7626</v>
      </c>
      <c r="AD573" s="31">
        <f t="shared" si="243"/>
        <v>0.19131961866532865</v>
      </c>
    </row>
    <row r="574" spans="1:30" s="33" customFormat="1" ht="12" customHeight="1">
      <c r="A574" s="25">
        <v>1003</v>
      </c>
      <c r="B574" s="26" t="s">
        <v>192</v>
      </c>
      <c r="C574" s="38">
        <v>157</v>
      </c>
      <c r="D574" s="38">
        <v>180</v>
      </c>
      <c r="E574" s="36"/>
      <c r="F574" s="36">
        <v>180</v>
      </c>
      <c r="G574" s="36">
        <v>121</v>
      </c>
      <c r="H574" s="36">
        <v>185</v>
      </c>
      <c r="I574" s="56">
        <v>7</v>
      </c>
      <c r="J574" s="56">
        <v>190</v>
      </c>
      <c r="K574" s="56">
        <v>312</v>
      </c>
      <c r="L574" s="56">
        <v>225</v>
      </c>
      <c r="M574" s="56">
        <v>254</v>
      </c>
      <c r="N574" s="56">
        <v>230</v>
      </c>
      <c r="O574" s="56">
        <v>220</v>
      </c>
      <c r="P574" s="56">
        <v>237</v>
      </c>
      <c r="Q574" s="56">
        <v>136</v>
      </c>
      <c r="R574" s="56">
        <v>247</v>
      </c>
      <c r="S574" s="56">
        <v>261</v>
      </c>
      <c r="T574" s="56">
        <v>257</v>
      </c>
      <c r="U574" s="56">
        <v>179</v>
      </c>
      <c r="V574" s="56">
        <v>267</v>
      </c>
      <c r="W574" s="56">
        <v>239</v>
      </c>
      <c r="X574" s="56">
        <v>267</v>
      </c>
      <c r="Y574" s="27">
        <v>0</v>
      </c>
      <c r="Z574" s="27">
        <v>271</v>
      </c>
      <c r="AA574" s="27">
        <v>271</v>
      </c>
      <c r="AB574" s="27">
        <v>280</v>
      </c>
      <c r="AC574" s="16">
        <f t="shared" si="242"/>
        <v>9</v>
      </c>
      <c r="AD574" s="31">
        <f t="shared" si="243"/>
        <v>0.033210332103321034</v>
      </c>
    </row>
    <row r="575" spans="1:30" ht="12" customHeight="1">
      <c r="A575" s="25">
        <v>1020</v>
      </c>
      <c r="B575" s="26" t="s">
        <v>95</v>
      </c>
      <c r="C575" s="38">
        <v>3852</v>
      </c>
      <c r="D575" s="38">
        <v>4735</v>
      </c>
      <c r="E575" s="36">
        <v>5378</v>
      </c>
      <c r="F575" s="36">
        <v>4950</v>
      </c>
      <c r="G575" s="36">
        <v>5811</v>
      </c>
      <c r="H575" s="36">
        <v>5099</v>
      </c>
      <c r="I575" s="56">
        <v>5072</v>
      </c>
      <c r="J575" s="56">
        <f>SUM(J572:J574)*0.0765</f>
        <v>5493.924</v>
      </c>
      <c r="K575" s="56">
        <v>5818</v>
      </c>
      <c r="L575" s="56">
        <v>5674</v>
      </c>
      <c r="M575" s="56">
        <v>5998</v>
      </c>
      <c r="N575" s="56">
        <f>SUM(N572:N574)*0.0765</f>
        <v>6036.6915</v>
      </c>
      <c r="O575" s="56">
        <v>5383</v>
      </c>
      <c r="P575" s="56">
        <v>6353</v>
      </c>
      <c r="Q575" s="56">
        <v>6743</v>
      </c>
      <c r="R575" s="56">
        <f>SUM(R572:R574)*0.0765</f>
        <v>6371.4555</v>
      </c>
      <c r="S575" s="56">
        <v>6476</v>
      </c>
      <c r="T575" s="56">
        <f>SUM(T572:T574)*0.0765</f>
        <v>6638.1345</v>
      </c>
      <c r="U575" s="56">
        <v>7600</v>
      </c>
      <c r="V575" s="56">
        <f>SUM(V572:V574)*0.0765</f>
        <v>6849.657</v>
      </c>
      <c r="W575" s="56">
        <v>6548</v>
      </c>
      <c r="X575" s="56">
        <f>SUM(X572:X574)*0.0765</f>
        <v>6849.657</v>
      </c>
      <c r="Y575" s="39">
        <v>6850</v>
      </c>
      <c r="Z575" s="39">
        <f>SUM(Z572:Z574)*0.0765</f>
        <v>6352.254</v>
      </c>
      <c r="AA575" s="39">
        <f>SUM(AA572:AA574)*0.0765</f>
        <v>6352.254</v>
      </c>
      <c r="AB575" s="39">
        <f>SUM(AB572:AB574)*0.0765</f>
        <v>7021.629</v>
      </c>
      <c r="AC575" s="16">
        <f t="shared" si="242"/>
        <v>669.375</v>
      </c>
      <c r="AD575" s="31">
        <f t="shared" si="243"/>
        <v>0.10537598150199913</v>
      </c>
    </row>
    <row r="576" spans="1:30" s="33" customFormat="1" ht="12" customHeight="1">
      <c r="A576" s="32"/>
      <c r="B576" s="26" t="s">
        <v>133</v>
      </c>
      <c r="C576" s="37">
        <f aca="true" t="shared" si="244" ref="C576:H576">SUM(C572:C575)</f>
        <v>63907</v>
      </c>
      <c r="D576" s="37">
        <f t="shared" si="244"/>
        <v>66630</v>
      </c>
      <c r="E576" s="54">
        <f t="shared" si="244"/>
        <v>65517</v>
      </c>
      <c r="F576" s="54">
        <f t="shared" si="244"/>
        <v>69653</v>
      </c>
      <c r="G576" s="54">
        <f>SUM(G572:G575)</f>
        <v>71402</v>
      </c>
      <c r="H576" s="54">
        <f t="shared" si="244"/>
        <v>71749</v>
      </c>
      <c r="I576" s="69">
        <f aca="true" t="shared" si="245" ref="I576:X576">SUM(I572:I575)</f>
        <v>62840</v>
      </c>
      <c r="J576" s="69">
        <f t="shared" si="245"/>
        <v>77309.924</v>
      </c>
      <c r="K576" s="69">
        <f t="shared" si="245"/>
        <v>71140</v>
      </c>
      <c r="L576" s="69">
        <f t="shared" si="245"/>
        <v>79848</v>
      </c>
      <c r="M576" s="69">
        <f t="shared" si="245"/>
        <v>75976</v>
      </c>
      <c r="N576" s="69">
        <f t="shared" si="245"/>
        <v>84947.6915</v>
      </c>
      <c r="O576" s="69">
        <f t="shared" si="245"/>
        <v>82780</v>
      </c>
      <c r="P576" s="69">
        <f t="shared" si="245"/>
        <v>89287</v>
      </c>
      <c r="Q576" s="69">
        <f t="shared" si="245"/>
        <v>83941</v>
      </c>
      <c r="R576" s="69">
        <f t="shared" si="245"/>
        <v>89658.4555</v>
      </c>
      <c r="S576" s="69">
        <f t="shared" si="245"/>
        <v>79347</v>
      </c>
      <c r="T576" s="69">
        <f t="shared" si="245"/>
        <v>93411.1345</v>
      </c>
      <c r="U576" s="69">
        <f t="shared" si="245"/>
        <v>88310</v>
      </c>
      <c r="V576" s="69">
        <f t="shared" si="245"/>
        <v>96387.657</v>
      </c>
      <c r="W576" s="69">
        <f t="shared" si="245"/>
        <v>83888</v>
      </c>
      <c r="X576" s="69">
        <f t="shared" si="245"/>
        <v>96387.657</v>
      </c>
      <c r="Y576" s="40">
        <f>SUM(Y572:Y575)</f>
        <v>93660</v>
      </c>
      <c r="Z576" s="40">
        <f>SUM(Z572:Z575)</f>
        <v>89388.254</v>
      </c>
      <c r="AA576" s="40">
        <f>SUM(AA572:AA575)</f>
        <v>89388.254</v>
      </c>
      <c r="AB576" s="40">
        <f>SUM(AB572:AB575)</f>
        <v>98807.629</v>
      </c>
      <c r="AC576" s="21">
        <f t="shared" si="242"/>
        <v>9419.375</v>
      </c>
      <c r="AD576" s="34">
        <f t="shared" si="243"/>
        <v>0.10537598150199913</v>
      </c>
    </row>
    <row r="577" spans="1:30" ht="12" customHeight="1">
      <c r="A577" s="25">
        <v>2002</v>
      </c>
      <c r="B577" s="26" t="s">
        <v>98</v>
      </c>
      <c r="C577" s="38">
        <v>1503</v>
      </c>
      <c r="D577" s="38">
        <v>1300</v>
      </c>
      <c r="E577" s="38">
        <v>1036</v>
      </c>
      <c r="F577" s="38">
        <v>1300</v>
      </c>
      <c r="G577" s="38">
        <v>1004</v>
      </c>
      <c r="H577" s="38">
        <v>1300</v>
      </c>
      <c r="I577" s="55">
        <v>1300</v>
      </c>
      <c r="J577" s="55">
        <v>1300</v>
      </c>
      <c r="K577" s="55">
        <v>1313</v>
      </c>
      <c r="L577" s="55">
        <v>1300</v>
      </c>
      <c r="M577" s="55">
        <v>1209</v>
      </c>
      <c r="N577" s="55">
        <v>1500</v>
      </c>
      <c r="O577" s="55">
        <v>1344</v>
      </c>
      <c r="P577" s="55">
        <v>2000</v>
      </c>
      <c r="Q577" s="55">
        <v>2314</v>
      </c>
      <c r="R577" s="55">
        <v>2000</v>
      </c>
      <c r="S577" s="55">
        <v>1814</v>
      </c>
      <c r="T577" s="55">
        <v>2120</v>
      </c>
      <c r="U577" s="55">
        <v>2211</v>
      </c>
      <c r="V577" s="55">
        <v>2400</v>
      </c>
      <c r="W577" s="55">
        <v>2497</v>
      </c>
      <c r="X577" s="55">
        <v>2400</v>
      </c>
      <c r="Y577" s="39">
        <v>2479</v>
      </c>
      <c r="Z577" s="39">
        <v>2500</v>
      </c>
      <c r="AA577" s="39">
        <v>2500</v>
      </c>
      <c r="AB577" s="39">
        <v>2500</v>
      </c>
      <c r="AC577" s="16">
        <f t="shared" si="242"/>
        <v>0</v>
      </c>
      <c r="AD577" s="31">
        <f t="shared" si="243"/>
        <v>0</v>
      </c>
    </row>
    <row r="578" spans="1:30" ht="12" customHeight="1">
      <c r="A578" s="25">
        <v>2003</v>
      </c>
      <c r="B578" s="26" t="s">
        <v>261</v>
      </c>
      <c r="C578" s="38">
        <v>1107</v>
      </c>
      <c r="D578" s="38">
        <v>1500</v>
      </c>
      <c r="E578" s="38">
        <v>407</v>
      </c>
      <c r="F578" s="38">
        <v>1500</v>
      </c>
      <c r="G578" s="38">
        <v>952</v>
      </c>
      <c r="H578" s="38">
        <v>1500</v>
      </c>
      <c r="I578" s="55">
        <v>2188</v>
      </c>
      <c r="J578" s="55">
        <v>2000</v>
      </c>
      <c r="K578" s="55">
        <v>1995</v>
      </c>
      <c r="L578" s="55">
        <v>2200</v>
      </c>
      <c r="M578" s="55">
        <v>1721</v>
      </c>
      <c r="N578" s="55">
        <v>2200</v>
      </c>
      <c r="O578" s="55">
        <v>2829</v>
      </c>
      <c r="P578" s="55">
        <v>3000</v>
      </c>
      <c r="Q578" s="55">
        <v>2973</v>
      </c>
      <c r="R578" s="55">
        <v>3000</v>
      </c>
      <c r="S578" s="55">
        <v>3053</v>
      </c>
      <c r="T578" s="55">
        <v>3000</v>
      </c>
      <c r="U578" s="55">
        <v>2771</v>
      </c>
      <c r="V578" s="55">
        <v>3000</v>
      </c>
      <c r="W578" s="55">
        <v>3026</v>
      </c>
      <c r="X578" s="55">
        <v>3000</v>
      </c>
      <c r="Y578" s="39">
        <v>3912</v>
      </c>
      <c r="Z578" s="39">
        <v>3500</v>
      </c>
      <c r="AA578" s="39">
        <v>4200</v>
      </c>
      <c r="AB578" s="39">
        <v>4500</v>
      </c>
      <c r="AC578" s="16">
        <f t="shared" si="242"/>
        <v>1000</v>
      </c>
      <c r="AD578" s="31">
        <f t="shared" si="243"/>
        <v>0.2857142857142857</v>
      </c>
    </row>
    <row r="579" spans="1:30" ht="12" customHeight="1">
      <c r="A579" s="25">
        <v>2010</v>
      </c>
      <c r="B579" s="26" t="s">
        <v>106</v>
      </c>
      <c r="C579" s="38">
        <v>8150</v>
      </c>
      <c r="D579" s="38">
        <v>8000</v>
      </c>
      <c r="E579" s="38">
        <v>7988</v>
      </c>
      <c r="F579" s="38">
        <v>8000</v>
      </c>
      <c r="G579" s="38">
        <v>8268</v>
      </c>
      <c r="H579" s="38">
        <v>8000</v>
      </c>
      <c r="I579" s="55">
        <v>9769</v>
      </c>
      <c r="J579" s="55">
        <v>8300</v>
      </c>
      <c r="K579" s="55">
        <v>8181</v>
      </c>
      <c r="L579" s="55">
        <v>9500</v>
      </c>
      <c r="M579" s="55">
        <v>9673</v>
      </c>
      <c r="N579" s="55">
        <v>9500</v>
      </c>
      <c r="O579" s="55">
        <v>10496</v>
      </c>
      <c r="P579" s="55">
        <v>9700</v>
      </c>
      <c r="Q579" s="55">
        <v>9673</v>
      </c>
      <c r="R579" s="55">
        <v>10800</v>
      </c>
      <c r="S579" s="55">
        <v>16069</v>
      </c>
      <c r="T579" s="55">
        <v>16200</v>
      </c>
      <c r="U579" s="55">
        <v>16711</v>
      </c>
      <c r="V579" s="55">
        <v>16200</v>
      </c>
      <c r="W579" s="55">
        <v>15106</v>
      </c>
      <c r="X579" s="55">
        <v>15000</v>
      </c>
      <c r="Y579" s="39">
        <v>12515</v>
      </c>
      <c r="Z579" s="39">
        <v>15000</v>
      </c>
      <c r="AA579" s="39">
        <v>13000</v>
      </c>
      <c r="AB579" s="151">
        <v>13900</v>
      </c>
      <c r="AC579" s="16">
        <f t="shared" si="242"/>
        <v>-1100</v>
      </c>
      <c r="AD579" s="31">
        <f t="shared" si="243"/>
        <v>-0.07333333333333333</v>
      </c>
    </row>
    <row r="580" spans="1:30" ht="12" customHeight="1">
      <c r="A580" s="25">
        <v>2019</v>
      </c>
      <c r="B580" s="26" t="s">
        <v>271</v>
      </c>
      <c r="C580" s="38"/>
      <c r="D580" s="38"/>
      <c r="E580" s="38"/>
      <c r="F580" s="38"/>
      <c r="G580" s="38"/>
      <c r="H580" s="38"/>
      <c r="I580" s="70"/>
      <c r="J580" s="70"/>
      <c r="K580" s="70"/>
      <c r="L580" s="70"/>
      <c r="M580" s="70"/>
      <c r="N580" s="70"/>
      <c r="O580" s="70"/>
      <c r="P580" s="70"/>
      <c r="Q580" s="70"/>
      <c r="R580" s="70">
        <v>6500</v>
      </c>
      <c r="S580" s="70">
        <v>5379</v>
      </c>
      <c r="T580" s="70">
        <v>10000</v>
      </c>
      <c r="U580" s="70">
        <v>9574</v>
      </c>
      <c r="V580" s="70">
        <v>8000</v>
      </c>
      <c r="W580" s="70">
        <v>5961</v>
      </c>
      <c r="X580" s="70">
        <v>10000</v>
      </c>
      <c r="Y580" s="39">
        <v>0</v>
      </c>
      <c r="Z580" s="39">
        <v>7500</v>
      </c>
      <c r="AA580" s="39">
        <v>12000</v>
      </c>
      <c r="AB580" s="39">
        <v>7500</v>
      </c>
      <c r="AC580" s="16">
        <f t="shared" si="242"/>
        <v>0</v>
      </c>
      <c r="AD580" s="31">
        <f t="shared" si="243"/>
        <v>0</v>
      </c>
    </row>
    <row r="581" spans="1:30" ht="12" customHeight="1">
      <c r="A581" s="25">
        <v>2022</v>
      </c>
      <c r="B581" s="26" t="s">
        <v>111</v>
      </c>
      <c r="C581" s="38">
        <v>526</v>
      </c>
      <c r="D581" s="38">
        <v>575</v>
      </c>
      <c r="E581" s="38">
        <v>630</v>
      </c>
      <c r="F581" s="38">
        <v>575</v>
      </c>
      <c r="G581" s="38">
        <v>405</v>
      </c>
      <c r="H581" s="38">
        <v>575</v>
      </c>
      <c r="I581" s="55">
        <v>576</v>
      </c>
      <c r="J581" s="55">
        <v>575</v>
      </c>
      <c r="K581" s="55">
        <v>556</v>
      </c>
      <c r="L581" s="55">
        <v>725</v>
      </c>
      <c r="M581" s="55">
        <v>657</v>
      </c>
      <c r="N581" s="55">
        <v>725</v>
      </c>
      <c r="O581" s="55">
        <v>863</v>
      </c>
      <c r="P581" s="55">
        <v>840</v>
      </c>
      <c r="Q581" s="55">
        <v>977</v>
      </c>
      <c r="R581" s="55">
        <v>840</v>
      </c>
      <c r="S581" s="55">
        <v>806</v>
      </c>
      <c r="T581" s="55">
        <v>665</v>
      </c>
      <c r="U581" s="55">
        <v>584</v>
      </c>
      <c r="V581" s="55">
        <v>665</v>
      </c>
      <c r="W581" s="55">
        <v>484</v>
      </c>
      <c r="X581" s="55">
        <v>875</v>
      </c>
      <c r="Y581" s="27">
        <v>905</v>
      </c>
      <c r="Z581" s="27">
        <v>875</v>
      </c>
      <c r="AA581" s="27">
        <v>875</v>
      </c>
      <c r="AB581" s="14">
        <v>905</v>
      </c>
      <c r="AC581" s="16">
        <f t="shared" si="242"/>
        <v>30</v>
      </c>
      <c r="AD581" s="31">
        <f t="shared" si="243"/>
        <v>0.03428571428571429</v>
      </c>
    </row>
    <row r="582" spans="1:30" ht="12" customHeight="1">
      <c r="A582" s="25">
        <v>2032</v>
      </c>
      <c r="B582" s="26" t="s">
        <v>112</v>
      </c>
      <c r="C582" s="38">
        <v>2514</v>
      </c>
      <c r="D582" s="38">
        <v>2000</v>
      </c>
      <c r="E582" s="38">
        <v>2589</v>
      </c>
      <c r="F582" s="38">
        <v>2250</v>
      </c>
      <c r="G582" s="38">
        <v>2381</v>
      </c>
      <c r="H582" s="38">
        <v>2250</v>
      </c>
      <c r="I582" s="55">
        <v>2916</v>
      </c>
      <c r="J582" s="55">
        <v>2500</v>
      </c>
      <c r="K582" s="55">
        <v>3488</v>
      </c>
      <c r="L582" s="55">
        <v>3000</v>
      </c>
      <c r="M582" s="55">
        <v>1562</v>
      </c>
      <c r="N582" s="55">
        <v>3500</v>
      </c>
      <c r="O582" s="55">
        <v>2830</v>
      </c>
      <c r="P582" s="55">
        <v>3500</v>
      </c>
      <c r="Q582" s="55">
        <v>3135</v>
      </c>
      <c r="R582" s="55">
        <v>3500</v>
      </c>
      <c r="S582" s="55">
        <v>2368</v>
      </c>
      <c r="T582" s="55">
        <v>3500</v>
      </c>
      <c r="U582" s="55">
        <v>3583</v>
      </c>
      <c r="V582" s="55">
        <v>3500</v>
      </c>
      <c r="W582" s="55">
        <v>3409</v>
      </c>
      <c r="X582" s="55">
        <v>3500</v>
      </c>
      <c r="Y582" s="39">
        <v>3255</v>
      </c>
      <c r="Z582" s="39">
        <v>3500</v>
      </c>
      <c r="AA582" s="39">
        <v>3000</v>
      </c>
      <c r="AB582" s="39">
        <v>3500</v>
      </c>
      <c r="AC582" s="16">
        <f t="shared" si="242"/>
        <v>0</v>
      </c>
      <c r="AD582" s="31">
        <f t="shared" si="243"/>
        <v>0</v>
      </c>
    </row>
    <row r="583" spans="1:30" ht="12" customHeight="1">
      <c r="A583" s="25">
        <v>2035</v>
      </c>
      <c r="B583" s="26" t="s">
        <v>114</v>
      </c>
      <c r="C583" s="38">
        <v>839</v>
      </c>
      <c r="D583" s="38">
        <v>1000</v>
      </c>
      <c r="E583" s="38">
        <v>2597</v>
      </c>
      <c r="F583" s="38">
        <v>1000</v>
      </c>
      <c r="G583" s="38">
        <v>1325</v>
      </c>
      <c r="H583" s="38">
        <v>1000</v>
      </c>
      <c r="I583" s="55">
        <v>531</v>
      </c>
      <c r="J583" s="55">
        <v>1100</v>
      </c>
      <c r="K583" s="55">
        <v>1084</v>
      </c>
      <c r="L583" s="55">
        <v>1100</v>
      </c>
      <c r="M583" s="55">
        <v>567</v>
      </c>
      <c r="N583" s="55">
        <v>1100</v>
      </c>
      <c r="O583" s="55">
        <v>1269</v>
      </c>
      <c r="P583" s="55">
        <v>1100</v>
      </c>
      <c r="Q583" s="55">
        <v>212</v>
      </c>
      <c r="R583" s="55">
        <v>1100</v>
      </c>
      <c r="S583" s="55">
        <v>629</v>
      </c>
      <c r="T583" s="55">
        <v>1100</v>
      </c>
      <c r="U583" s="55">
        <v>271</v>
      </c>
      <c r="V583" s="55">
        <v>1100</v>
      </c>
      <c r="W583" s="55">
        <v>4907</v>
      </c>
      <c r="X583" s="55">
        <v>1100</v>
      </c>
      <c r="Y583" s="39">
        <v>1028</v>
      </c>
      <c r="Z583" s="39">
        <v>15100</v>
      </c>
      <c r="AA583" s="39">
        <v>5000</v>
      </c>
      <c r="AB583" s="39">
        <v>20000</v>
      </c>
      <c r="AC583" s="16">
        <f t="shared" si="242"/>
        <v>4900</v>
      </c>
      <c r="AD583" s="31">
        <f t="shared" si="243"/>
        <v>0.32450331125827814</v>
      </c>
    </row>
    <row r="584" spans="1:30" ht="12" customHeight="1">
      <c r="A584" s="25">
        <v>2036</v>
      </c>
      <c r="B584" s="26" t="s">
        <v>272</v>
      </c>
      <c r="C584" s="38"/>
      <c r="D584" s="38"/>
      <c r="E584" s="38"/>
      <c r="F584" s="38"/>
      <c r="G584" s="38"/>
      <c r="H584" s="38"/>
      <c r="I584" s="55"/>
      <c r="J584" s="55"/>
      <c r="K584" s="55"/>
      <c r="L584" s="55"/>
      <c r="M584" s="55"/>
      <c r="N584" s="55"/>
      <c r="O584" s="55"/>
      <c r="P584" s="55"/>
      <c r="Q584" s="55">
        <v>0</v>
      </c>
      <c r="R584" s="55">
        <v>7500</v>
      </c>
      <c r="S584" s="55">
        <v>85</v>
      </c>
      <c r="T584" s="55">
        <v>7500</v>
      </c>
      <c r="U584" s="55">
        <v>0</v>
      </c>
      <c r="V584" s="55">
        <v>4000</v>
      </c>
      <c r="W584" s="55">
        <v>12847</v>
      </c>
      <c r="X584" s="55">
        <v>5000</v>
      </c>
      <c r="Y584" s="55">
        <v>86</v>
      </c>
      <c r="Z584" s="55">
        <v>35000</v>
      </c>
      <c r="AA584" s="55">
        <v>30000</v>
      </c>
      <c r="AB584" s="152">
        <v>38500</v>
      </c>
      <c r="AC584" s="16">
        <f t="shared" si="242"/>
        <v>3500</v>
      </c>
      <c r="AD584" s="31">
        <f t="shared" si="243"/>
        <v>0.1</v>
      </c>
    </row>
    <row r="585" spans="1:30" ht="12" customHeight="1">
      <c r="A585" s="25">
        <v>2037</v>
      </c>
      <c r="B585" s="5" t="s">
        <v>273</v>
      </c>
      <c r="C585" s="38"/>
      <c r="D585" s="38"/>
      <c r="E585" s="38"/>
      <c r="F585" s="38"/>
      <c r="G585" s="38"/>
      <c r="H585" s="38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39">
        <v>0</v>
      </c>
      <c r="Z585" s="39">
        <v>3000</v>
      </c>
      <c r="AA585" s="39">
        <v>500</v>
      </c>
      <c r="AB585" s="39">
        <v>3000</v>
      </c>
      <c r="AC585" s="16">
        <f t="shared" si="242"/>
        <v>0</v>
      </c>
      <c r="AD585" s="31">
        <f t="shared" si="243"/>
        <v>0</v>
      </c>
    </row>
    <row r="586" spans="1:30" ht="12" customHeight="1">
      <c r="A586" s="25">
        <v>2041</v>
      </c>
      <c r="B586" s="5" t="s">
        <v>274</v>
      </c>
      <c r="C586" s="38"/>
      <c r="D586" s="38"/>
      <c r="E586" s="38"/>
      <c r="F586" s="38"/>
      <c r="G586" s="38"/>
      <c r="H586" s="38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39">
        <v>0</v>
      </c>
      <c r="Z586" s="39">
        <v>36120</v>
      </c>
      <c r="AA586" s="39">
        <v>33000</v>
      </c>
      <c r="AB586" s="39">
        <v>3500</v>
      </c>
      <c r="AC586" s="16">
        <f t="shared" si="242"/>
        <v>-32620</v>
      </c>
      <c r="AD586" s="31">
        <f t="shared" si="243"/>
        <v>-0.9031007751937985</v>
      </c>
    </row>
    <row r="587" spans="1:30" ht="12" customHeight="1">
      <c r="A587" s="25">
        <v>2063</v>
      </c>
      <c r="B587" s="26" t="s">
        <v>275</v>
      </c>
      <c r="C587" s="38">
        <v>313</v>
      </c>
      <c r="D587" s="38">
        <v>300</v>
      </c>
      <c r="E587" s="38">
        <v>397</v>
      </c>
      <c r="F587" s="38">
        <v>300</v>
      </c>
      <c r="G587" s="38">
        <v>243</v>
      </c>
      <c r="H587" s="38">
        <v>300</v>
      </c>
      <c r="I587" s="55">
        <v>162</v>
      </c>
      <c r="J587" s="55">
        <v>300</v>
      </c>
      <c r="K587" s="55">
        <v>324</v>
      </c>
      <c r="L587" s="55">
        <v>300</v>
      </c>
      <c r="M587" s="55">
        <v>243</v>
      </c>
      <c r="N587" s="55">
        <v>300</v>
      </c>
      <c r="O587" s="55">
        <v>168</v>
      </c>
      <c r="P587" s="55">
        <v>300</v>
      </c>
      <c r="Q587" s="55">
        <v>318</v>
      </c>
      <c r="R587" s="55">
        <v>315</v>
      </c>
      <c r="S587" s="55">
        <v>612</v>
      </c>
      <c r="T587" s="55">
        <v>500</v>
      </c>
      <c r="U587" s="55">
        <v>744</v>
      </c>
      <c r="V587" s="55">
        <v>500</v>
      </c>
      <c r="W587" s="55">
        <v>448</v>
      </c>
      <c r="X587" s="55">
        <v>500</v>
      </c>
      <c r="Y587" s="27">
        <v>1025</v>
      </c>
      <c r="Z587" s="27">
        <v>500</v>
      </c>
      <c r="AA587" s="27">
        <v>500</v>
      </c>
      <c r="AB587" s="27">
        <v>500</v>
      </c>
      <c r="AC587" s="16">
        <f t="shared" si="242"/>
        <v>0</v>
      </c>
      <c r="AD587" s="31">
        <f t="shared" si="243"/>
        <v>0</v>
      </c>
    </row>
    <row r="588" spans="1:30" ht="12" customHeight="1">
      <c r="A588" s="25">
        <v>3002</v>
      </c>
      <c r="B588" s="26" t="s">
        <v>199</v>
      </c>
      <c r="C588" s="38">
        <v>710</v>
      </c>
      <c r="D588" s="38">
        <v>835</v>
      </c>
      <c r="E588" s="38">
        <v>846</v>
      </c>
      <c r="F588" s="38">
        <v>835</v>
      </c>
      <c r="G588" s="38">
        <v>835</v>
      </c>
      <c r="H588" s="38">
        <v>835</v>
      </c>
      <c r="I588" s="55">
        <v>835</v>
      </c>
      <c r="J588" s="55">
        <v>835</v>
      </c>
      <c r="K588" s="55">
        <v>835</v>
      </c>
      <c r="L588" s="55">
        <v>875</v>
      </c>
      <c r="M588" s="55">
        <v>875</v>
      </c>
      <c r="N588" s="55">
        <v>1380</v>
      </c>
      <c r="O588" s="55">
        <v>1380</v>
      </c>
      <c r="P588" s="55">
        <v>2530</v>
      </c>
      <c r="Q588" s="55">
        <v>3129</v>
      </c>
      <c r="R588" s="55">
        <v>2650</v>
      </c>
      <c r="S588" s="55">
        <v>4052</v>
      </c>
      <c r="T588" s="55">
        <v>3475</v>
      </c>
      <c r="U588" s="55">
        <v>3491</v>
      </c>
      <c r="V588" s="55">
        <v>2329</v>
      </c>
      <c r="W588" s="55">
        <v>1955</v>
      </c>
      <c r="X588" s="55">
        <v>2700</v>
      </c>
      <c r="Y588" s="39">
        <v>2138</v>
      </c>
      <c r="Z588" s="39">
        <v>3423</v>
      </c>
      <c r="AA588" s="39">
        <v>3423</v>
      </c>
      <c r="AB588" s="39">
        <v>3423</v>
      </c>
      <c r="AC588" s="16">
        <f t="shared" si="242"/>
        <v>0</v>
      </c>
      <c r="AD588" s="31">
        <f t="shared" si="243"/>
        <v>0</v>
      </c>
    </row>
    <row r="589" spans="1:30" ht="12" customHeight="1">
      <c r="A589" s="25">
        <v>3003</v>
      </c>
      <c r="B589" s="26" t="s">
        <v>122</v>
      </c>
      <c r="C589" s="38">
        <v>1947</v>
      </c>
      <c r="D589" s="38">
        <v>2500</v>
      </c>
      <c r="E589" s="38">
        <v>1777</v>
      </c>
      <c r="F589" s="38">
        <v>2500</v>
      </c>
      <c r="G589" s="38">
        <v>836</v>
      </c>
      <c r="H589" s="38">
        <v>2300</v>
      </c>
      <c r="I589" s="55">
        <v>1510</v>
      </c>
      <c r="J589" s="55">
        <v>2300</v>
      </c>
      <c r="K589" s="55">
        <v>1281</v>
      </c>
      <c r="L589" s="55">
        <v>2300</v>
      </c>
      <c r="M589" s="55">
        <v>1779</v>
      </c>
      <c r="N589" s="55">
        <v>3680</v>
      </c>
      <c r="O589" s="55">
        <v>2748</v>
      </c>
      <c r="P589" s="55">
        <v>3680</v>
      </c>
      <c r="Q589" s="55">
        <v>6241</v>
      </c>
      <c r="R589" s="55">
        <v>3200</v>
      </c>
      <c r="S589" s="55">
        <v>2669</v>
      </c>
      <c r="T589" s="55">
        <v>3200</v>
      </c>
      <c r="U589" s="55">
        <v>8777</v>
      </c>
      <c r="V589" s="55">
        <v>3000</v>
      </c>
      <c r="W589" s="55">
        <v>5989</v>
      </c>
      <c r="X589" s="55">
        <v>3000</v>
      </c>
      <c r="Y589" s="39">
        <v>7852</v>
      </c>
      <c r="Z589" s="39">
        <v>10128</v>
      </c>
      <c r="AA589" s="39">
        <v>9000</v>
      </c>
      <c r="AB589" s="39">
        <v>10300</v>
      </c>
      <c r="AC589" s="16">
        <f t="shared" si="242"/>
        <v>172</v>
      </c>
      <c r="AD589" s="31">
        <f t="shared" si="243"/>
        <v>0.0169826224328594</v>
      </c>
    </row>
    <row r="590" spans="1:30" ht="12" customHeight="1">
      <c r="A590" s="25">
        <v>3005</v>
      </c>
      <c r="B590" s="26" t="s">
        <v>200</v>
      </c>
      <c r="C590" s="38">
        <v>418</v>
      </c>
      <c r="D590" s="38">
        <v>425</v>
      </c>
      <c r="E590" s="38">
        <v>415</v>
      </c>
      <c r="F590" s="38">
        <v>425</v>
      </c>
      <c r="G590" s="38">
        <v>423</v>
      </c>
      <c r="H590" s="38">
        <v>500</v>
      </c>
      <c r="I590" s="55">
        <v>457</v>
      </c>
      <c r="J590" s="55">
        <v>500</v>
      </c>
      <c r="K590" s="55">
        <v>271</v>
      </c>
      <c r="L590" s="55">
        <v>500</v>
      </c>
      <c r="M590" s="55">
        <v>445</v>
      </c>
      <c r="N590" s="55">
        <v>500</v>
      </c>
      <c r="O590" s="55">
        <v>378</v>
      </c>
      <c r="P590" s="55">
        <v>500</v>
      </c>
      <c r="Q590" s="55">
        <v>454</v>
      </c>
      <c r="R590" s="55">
        <v>500</v>
      </c>
      <c r="S590" s="55">
        <v>375</v>
      </c>
      <c r="T590" s="55">
        <v>500</v>
      </c>
      <c r="U590" s="55">
        <v>486</v>
      </c>
      <c r="V590" s="55">
        <v>500</v>
      </c>
      <c r="W590" s="55">
        <v>460</v>
      </c>
      <c r="X590" s="55">
        <v>500</v>
      </c>
      <c r="Y590" s="27">
        <v>480</v>
      </c>
      <c r="Z590" s="27">
        <v>500</v>
      </c>
      <c r="AA590" s="27">
        <v>500</v>
      </c>
      <c r="AB590" s="27">
        <v>500</v>
      </c>
      <c r="AC590" s="16">
        <f t="shared" si="242"/>
        <v>0</v>
      </c>
      <c r="AD590" s="31">
        <f t="shared" si="243"/>
        <v>0</v>
      </c>
    </row>
    <row r="591" spans="1:30" ht="12" customHeight="1">
      <c r="A591" s="25">
        <v>3006</v>
      </c>
      <c r="B591" s="26" t="s">
        <v>148</v>
      </c>
      <c r="C591" s="38">
        <v>517</v>
      </c>
      <c r="D591" s="38">
        <v>400</v>
      </c>
      <c r="E591" s="38">
        <v>416</v>
      </c>
      <c r="F591" s="38">
        <v>400</v>
      </c>
      <c r="G591" s="38">
        <v>431</v>
      </c>
      <c r="H591" s="38">
        <v>450</v>
      </c>
      <c r="I591" s="55">
        <v>573</v>
      </c>
      <c r="J591" s="55">
        <v>450</v>
      </c>
      <c r="K591" s="55">
        <v>558</v>
      </c>
      <c r="L591" s="55">
        <v>450</v>
      </c>
      <c r="M591" s="55">
        <v>416</v>
      </c>
      <c r="N591" s="55">
        <v>450</v>
      </c>
      <c r="O591" s="55">
        <v>973</v>
      </c>
      <c r="P591" s="55">
        <v>500</v>
      </c>
      <c r="Q591" s="55">
        <v>332</v>
      </c>
      <c r="R591" s="55">
        <v>1500</v>
      </c>
      <c r="S591" s="55">
        <v>1251</v>
      </c>
      <c r="T591" s="55">
        <v>1500</v>
      </c>
      <c r="U591" s="55">
        <v>1320</v>
      </c>
      <c r="V591" s="55">
        <v>1100</v>
      </c>
      <c r="W591" s="55">
        <v>988</v>
      </c>
      <c r="X591" s="55">
        <v>1100</v>
      </c>
      <c r="Y591" s="39">
        <v>932</v>
      </c>
      <c r="Z591" s="39">
        <v>1100</v>
      </c>
      <c r="AA591" s="39">
        <v>1100</v>
      </c>
      <c r="AB591" s="39">
        <v>1100</v>
      </c>
      <c r="AC591" s="16">
        <f t="shared" si="242"/>
        <v>0</v>
      </c>
      <c r="AD591" s="31">
        <f t="shared" si="243"/>
        <v>0</v>
      </c>
    </row>
    <row r="592" spans="1:30" ht="12" customHeight="1">
      <c r="A592" s="25">
        <v>3038</v>
      </c>
      <c r="B592" s="26" t="s">
        <v>276</v>
      </c>
      <c r="C592" s="38">
        <v>5977</v>
      </c>
      <c r="D592" s="38">
        <v>5000</v>
      </c>
      <c r="E592" s="38">
        <v>4997</v>
      </c>
      <c r="F592" s="38">
        <v>5000</v>
      </c>
      <c r="G592" s="38">
        <v>4717</v>
      </c>
      <c r="H592" s="38">
        <v>5000</v>
      </c>
      <c r="I592" s="55">
        <v>10072</v>
      </c>
      <c r="J592" s="55">
        <v>5000</v>
      </c>
      <c r="K592" s="55">
        <v>3765</v>
      </c>
      <c r="L592" s="55">
        <v>5000</v>
      </c>
      <c r="M592" s="55">
        <v>4148</v>
      </c>
      <c r="N592" s="55">
        <v>5000</v>
      </c>
      <c r="O592" s="55">
        <v>4677</v>
      </c>
      <c r="P592" s="55">
        <v>5000</v>
      </c>
      <c r="Q592" s="55">
        <v>4923</v>
      </c>
      <c r="R592" s="55">
        <v>12000</v>
      </c>
      <c r="S592" s="55">
        <v>11572</v>
      </c>
      <c r="T592" s="55">
        <v>14500</v>
      </c>
      <c r="U592" s="55">
        <v>12264</v>
      </c>
      <c r="V592" s="55">
        <v>14500</v>
      </c>
      <c r="W592" s="55">
        <v>15172</v>
      </c>
      <c r="X592" s="55">
        <v>14500</v>
      </c>
      <c r="Y592" s="39">
        <v>11228</v>
      </c>
      <c r="Z592" s="39">
        <v>14500</v>
      </c>
      <c r="AA592" s="39">
        <v>13000</v>
      </c>
      <c r="AB592" s="39">
        <v>14500</v>
      </c>
      <c r="AC592" s="16">
        <f t="shared" si="242"/>
        <v>0</v>
      </c>
      <c r="AD592" s="31">
        <f t="shared" si="243"/>
        <v>0</v>
      </c>
    </row>
    <row r="593" spans="1:30" s="33" customFormat="1" ht="12" customHeight="1">
      <c r="A593" s="25">
        <v>3039</v>
      </c>
      <c r="B593" s="26" t="s">
        <v>125</v>
      </c>
      <c r="C593" s="38">
        <v>263</v>
      </c>
      <c r="D593" s="38">
        <v>500</v>
      </c>
      <c r="E593" s="38">
        <v>120</v>
      </c>
      <c r="F593" s="38">
        <v>500</v>
      </c>
      <c r="G593" s="38">
        <v>475</v>
      </c>
      <c r="H593" s="38">
        <v>500</v>
      </c>
      <c r="I593" s="55">
        <v>383</v>
      </c>
      <c r="J593" s="55">
        <v>500</v>
      </c>
      <c r="K593" s="55">
        <v>0</v>
      </c>
      <c r="L593" s="55">
        <v>500</v>
      </c>
      <c r="M593" s="55">
        <v>87</v>
      </c>
      <c r="N593" s="55">
        <v>500</v>
      </c>
      <c r="O593" s="55">
        <v>500</v>
      </c>
      <c r="P593" s="55">
        <v>500</v>
      </c>
      <c r="Q593" s="55">
        <v>0</v>
      </c>
      <c r="R593" s="55">
        <v>500</v>
      </c>
      <c r="S593" s="55">
        <v>263</v>
      </c>
      <c r="T593" s="55">
        <v>500</v>
      </c>
      <c r="U593" s="55">
        <v>0</v>
      </c>
      <c r="V593" s="55">
        <v>350</v>
      </c>
      <c r="W593" s="55">
        <v>184</v>
      </c>
      <c r="X593" s="55">
        <v>350</v>
      </c>
      <c r="Y593" s="27">
        <v>0</v>
      </c>
      <c r="Z593" s="27">
        <v>350</v>
      </c>
      <c r="AA593" s="27">
        <v>350</v>
      </c>
      <c r="AB593" s="27">
        <v>350</v>
      </c>
      <c r="AC593" s="16">
        <f t="shared" si="242"/>
        <v>0</v>
      </c>
      <c r="AD593" s="31">
        <f t="shared" si="243"/>
        <v>0</v>
      </c>
    </row>
    <row r="594" spans="1:30" s="33" customFormat="1" ht="12" customHeight="1">
      <c r="A594" s="25">
        <v>3040</v>
      </c>
      <c r="B594" s="26" t="s">
        <v>220</v>
      </c>
      <c r="C594" s="38">
        <v>225</v>
      </c>
      <c r="D594" s="38">
        <v>265</v>
      </c>
      <c r="E594" s="38">
        <v>168</v>
      </c>
      <c r="F594" s="38">
        <v>265</v>
      </c>
      <c r="G594" s="38">
        <v>95</v>
      </c>
      <c r="H594" s="38">
        <v>300</v>
      </c>
      <c r="I594" s="55">
        <v>274</v>
      </c>
      <c r="J594" s="55">
        <v>350</v>
      </c>
      <c r="K594" s="55">
        <v>1</v>
      </c>
      <c r="L594" s="55">
        <v>400</v>
      </c>
      <c r="M594" s="55">
        <v>295</v>
      </c>
      <c r="N594" s="55">
        <v>632</v>
      </c>
      <c r="O594" s="55">
        <v>632</v>
      </c>
      <c r="P594" s="55">
        <v>700</v>
      </c>
      <c r="Q594" s="55">
        <v>551</v>
      </c>
      <c r="R594" s="55">
        <v>745</v>
      </c>
      <c r="S594" s="55">
        <v>2131</v>
      </c>
      <c r="T594" s="55">
        <v>1058</v>
      </c>
      <c r="U594" s="55">
        <v>1058</v>
      </c>
      <c r="V594" s="55">
        <v>741</v>
      </c>
      <c r="W594" s="55">
        <v>496</v>
      </c>
      <c r="X594" s="55">
        <v>895</v>
      </c>
      <c r="Y594" s="27">
        <v>895</v>
      </c>
      <c r="Z594" s="38">
        <v>2031</v>
      </c>
      <c r="AA594" s="38">
        <v>2031</v>
      </c>
      <c r="AB594" s="38">
        <v>2031</v>
      </c>
      <c r="AC594" s="16">
        <f t="shared" si="242"/>
        <v>0</v>
      </c>
      <c r="AD594" s="31">
        <f t="shared" si="243"/>
        <v>0</v>
      </c>
    </row>
    <row r="595" spans="1:30" s="33" customFormat="1" ht="12" customHeight="1">
      <c r="A595" s="25">
        <v>4001</v>
      </c>
      <c r="B595" s="26" t="s">
        <v>427</v>
      </c>
      <c r="C595" s="38"/>
      <c r="D595" s="38"/>
      <c r="E595" s="38"/>
      <c r="F595" s="38"/>
      <c r="G595" s="38"/>
      <c r="H595" s="38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27"/>
      <c r="Z595" s="38">
        <v>0</v>
      </c>
      <c r="AA595" s="38">
        <v>0</v>
      </c>
      <c r="AB595" s="154">
        <v>21000</v>
      </c>
      <c r="AC595" s="16">
        <f t="shared" si="242"/>
        <v>21000</v>
      </c>
      <c r="AD595" s="31">
        <v>0</v>
      </c>
    </row>
    <row r="596" spans="1:30" s="33" customFormat="1" ht="12" customHeight="1">
      <c r="A596" s="32"/>
      <c r="B596" s="26" t="s">
        <v>141</v>
      </c>
      <c r="C596" s="37">
        <f aca="true" t="shared" si="246" ref="C596:H596">SUM(C577:C594)</f>
        <v>25009</v>
      </c>
      <c r="D596" s="37">
        <f t="shared" si="246"/>
        <v>24600</v>
      </c>
      <c r="E596" s="37">
        <f t="shared" si="246"/>
        <v>24383</v>
      </c>
      <c r="F596" s="37">
        <f t="shared" si="246"/>
        <v>24850</v>
      </c>
      <c r="G596" s="37">
        <f>SUM(G577:G594)</f>
        <v>22390</v>
      </c>
      <c r="H596" s="37">
        <f t="shared" si="246"/>
        <v>24810</v>
      </c>
      <c r="I596" s="59">
        <f aca="true" t="shared" si="247" ref="I596:X596">SUM(I577:I594)</f>
        <v>31546</v>
      </c>
      <c r="J596" s="59">
        <f t="shared" si="247"/>
        <v>26010</v>
      </c>
      <c r="K596" s="59">
        <f t="shared" si="247"/>
        <v>23652</v>
      </c>
      <c r="L596" s="59">
        <f t="shared" si="247"/>
        <v>28150</v>
      </c>
      <c r="M596" s="59">
        <f t="shared" si="247"/>
        <v>23677</v>
      </c>
      <c r="N596" s="59">
        <f t="shared" si="247"/>
        <v>30967</v>
      </c>
      <c r="O596" s="59">
        <f t="shared" si="247"/>
        <v>31087</v>
      </c>
      <c r="P596" s="59">
        <f t="shared" si="247"/>
        <v>33850</v>
      </c>
      <c r="Q596" s="59">
        <f t="shared" si="247"/>
        <v>35232</v>
      </c>
      <c r="R596" s="59">
        <f t="shared" si="247"/>
        <v>56650</v>
      </c>
      <c r="S596" s="59">
        <f t="shared" si="247"/>
        <v>53128</v>
      </c>
      <c r="T596" s="59">
        <f t="shared" si="247"/>
        <v>69318</v>
      </c>
      <c r="U596" s="59">
        <f t="shared" si="247"/>
        <v>63845</v>
      </c>
      <c r="V596" s="59">
        <f t="shared" si="247"/>
        <v>61885</v>
      </c>
      <c r="W596" s="59">
        <f t="shared" si="247"/>
        <v>73929</v>
      </c>
      <c r="X596" s="59">
        <f t="shared" si="247"/>
        <v>64420</v>
      </c>
      <c r="Y596" s="59">
        <f>SUM(Y577:Y594)</f>
        <v>48730</v>
      </c>
      <c r="Z596" s="59">
        <f>SUM(Z577:Z594)</f>
        <v>154627</v>
      </c>
      <c r="AA596" s="59">
        <f>SUM(AA577:AA594)</f>
        <v>133979</v>
      </c>
      <c r="AB596" s="59">
        <f>SUM(AB577:AB595)</f>
        <v>151509</v>
      </c>
      <c r="AC596" s="21">
        <f t="shared" si="242"/>
        <v>-3118</v>
      </c>
      <c r="AD596" s="34">
        <f t="shared" si="243"/>
        <v>-0.020164654297114993</v>
      </c>
    </row>
    <row r="597" spans="1:30" s="33" customFormat="1" ht="12" customHeight="1">
      <c r="A597" s="32">
        <v>645</v>
      </c>
      <c r="B597" s="26" t="s">
        <v>84</v>
      </c>
      <c r="C597" s="4">
        <f aca="true" t="shared" si="248" ref="C597:I597">SUM(C576+C596)</f>
        <v>88916</v>
      </c>
      <c r="D597" s="4">
        <f t="shared" si="248"/>
        <v>91230</v>
      </c>
      <c r="E597" s="4">
        <f t="shared" si="248"/>
        <v>89900</v>
      </c>
      <c r="F597" s="4">
        <f t="shared" si="248"/>
        <v>94503</v>
      </c>
      <c r="G597" s="4">
        <f t="shared" si="248"/>
        <v>93792</v>
      </c>
      <c r="H597" s="4">
        <f t="shared" si="248"/>
        <v>96559</v>
      </c>
      <c r="I597" s="59">
        <f t="shared" si="248"/>
        <v>94386</v>
      </c>
      <c r="J597" s="59">
        <f aca="true" t="shared" si="249" ref="J597:AB597">SUM(J596+J576)</f>
        <v>103319.924</v>
      </c>
      <c r="K597" s="59">
        <f t="shared" si="249"/>
        <v>94792</v>
      </c>
      <c r="L597" s="59">
        <f t="shared" si="249"/>
        <v>107998</v>
      </c>
      <c r="M597" s="59">
        <f t="shared" si="249"/>
        <v>99653</v>
      </c>
      <c r="N597" s="59">
        <f t="shared" si="249"/>
        <v>115914.6915</v>
      </c>
      <c r="O597" s="59">
        <f t="shared" si="249"/>
        <v>113867</v>
      </c>
      <c r="P597" s="59">
        <f t="shared" si="249"/>
        <v>123137</v>
      </c>
      <c r="Q597" s="59">
        <f t="shared" si="249"/>
        <v>119173</v>
      </c>
      <c r="R597" s="59">
        <f t="shared" si="249"/>
        <v>146308.45549999998</v>
      </c>
      <c r="S597" s="59">
        <f t="shared" si="249"/>
        <v>132475</v>
      </c>
      <c r="T597" s="59">
        <f t="shared" si="249"/>
        <v>162729.1345</v>
      </c>
      <c r="U597" s="59">
        <f t="shared" si="249"/>
        <v>152155</v>
      </c>
      <c r="V597" s="59">
        <f t="shared" si="249"/>
        <v>158272.657</v>
      </c>
      <c r="W597" s="59">
        <f t="shared" si="249"/>
        <v>157817</v>
      </c>
      <c r="X597" s="59">
        <f t="shared" si="249"/>
        <v>160807.657</v>
      </c>
      <c r="Y597" s="59">
        <f t="shared" si="249"/>
        <v>142390</v>
      </c>
      <c r="Z597" s="59">
        <f t="shared" si="249"/>
        <v>244015.25400000002</v>
      </c>
      <c r="AA597" s="59">
        <f t="shared" si="249"/>
        <v>223367.25400000002</v>
      </c>
      <c r="AB597" s="59">
        <f t="shared" si="249"/>
        <v>250316.62900000002</v>
      </c>
      <c r="AC597" s="21">
        <f t="shared" si="242"/>
        <v>6301.375</v>
      </c>
      <c r="AD597" s="34">
        <f t="shared" si="243"/>
        <v>0.025823692972899142</v>
      </c>
    </row>
    <row r="598" spans="1:30" ht="12" customHeight="1">
      <c r="A598" s="3">
        <v>660</v>
      </c>
      <c r="B598" s="30" t="s">
        <v>87</v>
      </c>
      <c r="C598" s="3" t="s">
        <v>1</v>
      </c>
      <c r="D598" s="6" t="s">
        <v>2</v>
      </c>
      <c r="E598" s="6" t="s">
        <v>1</v>
      </c>
      <c r="F598" s="6" t="s">
        <v>2</v>
      </c>
      <c r="G598" s="6" t="s">
        <v>1</v>
      </c>
      <c r="H598" s="6" t="s">
        <v>2</v>
      </c>
      <c r="I598" s="6" t="s">
        <v>1</v>
      </c>
      <c r="J598" s="6" t="s">
        <v>2</v>
      </c>
      <c r="K598" s="6" t="s">
        <v>1</v>
      </c>
      <c r="L598" s="6" t="s">
        <v>2</v>
      </c>
      <c r="M598" s="6" t="s">
        <v>1</v>
      </c>
      <c r="N598" s="6" t="s">
        <v>2</v>
      </c>
      <c r="O598" s="6" t="s">
        <v>1</v>
      </c>
      <c r="P598" s="6" t="s">
        <v>2</v>
      </c>
      <c r="Q598" s="6" t="s">
        <v>42</v>
      </c>
      <c r="R598" s="6" t="s">
        <v>2</v>
      </c>
      <c r="S598" s="6" t="s">
        <v>1</v>
      </c>
      <c r="T598" s="6" t="s">
        <v>2</v>
      </c>
      <c r="U598" s="6" t="s">
        <v>42</v>
      </c>
      <c r="V598" s="6" t="s">
        <v>2</v>
      </c>
      <c r="W598" s="6" t="s">
        <v>1</v>
      </c>
      <c r="X598" s="6" t="s">
        <v>2</v>
      </c>
      <c r="Y598" s="6" t="s">
        <v>1</v>
      </c>
      <c r="Z598" s="6" t="s">
        <v>2</v>
      </c>
      <c r="AA598" s="6" t="s">
        <v>43</v>
      </c>
      <c r="AB598" s="6" t="s">
        <v>2</v>
      </c>
      <c r="AC598" s="6" t="s">
        <v>3</v>
      </c>
      <c r="AD598" s="7" t="s">
        <v>4</v>
      </c>
    </row>
    <row r="599" spans="1:30" ht="12" customHeight="1">
      <c r="A599" s="3"/>
      <c r="B599" s="30"/>
      <c r="C599" s="3" t="s">
        <v>5</v>
      </c>
      <c r="D599" s="6" t="s">
        <v>6</v>
      </c>
      <c r="E599" s="6" t="s">
        <v>6</v>
      </c>
      <c r="F599" s="6" t="s">
        <v>7</v>
      </c>
      <c r="G599" s="6" t="s">
        <v>7</v>
      </c>
      <c r="H599" s="6" t="s">
        <v>8</v>
      </c>
      <c r="I599" s="6" t="s">
        <v>8</v>
      </c>
      <c r="J599" s="6" t="s">
        <v>9</v>
      </c>
      <c r="K599" s="6" t="s">
        <v>9</v>
      </c>
      <c r="L599" s="6" t="s">
        <v>10</v>
      </c>
      <c r="M599" s="6" t="s">
        <v>10</v>
      </c>
      <c r="N599" s="6" t="s">
        <v>44</v>
      </c>
      <c r="O599" s="6" t="s">
        <v>11</v>
      </c>
      <c r="P599" s="6" t="s">
        <v>45</v>
      </c>
      <c r="Q599" s="6" t="s">
        <v>45</v>
      </c>
      <c r="R599" s="6" t="s">
        <v>46</v>
      </c>
      <c r="S599" s="6" t="s">
        <v>13</v>
      </c>
      <c r="T599" s="6" t="s">
        <v>14</v>
      </c>
      <c r="U599" s="6" t="s">
        <v>14</v>
      </c>
      <c r="V599" s="6" t="s">
        <v>15</v>
      </c>
      <c r="W599" s="6" t="s">
        <v>15</v>
      </c>
      <c r="X599" s="6" t="s">
        <v>16</v>
      </c>
      <c r="Y599" s="6" t="s">
        <v>16</v>
      </c>
      <c r="Z599" s="6" t="s">
        <v>17</v>
      </c>
      <c r="AA599" s="6" t="s">
        <v>17</v>
      </c>
      <c r="AB599" s="6" t="s">
        <v>402</v>
      </c>
      <c r="AC599" s="6" t="s">
        <v>400</v>
      </c>
      <c r="AD599" s="7" t="s">
        <v>400</v>
      </c>
    </row>
    <row r="600" spans="1:30" s="33" customFormat="1" ht="12" customHeight="1">
      <c r="A600" s="25">
        <v>1002</v>
      </c>
      <c r="B600" s="26" t="s">
        <v>93</v>
      </c>
      <c r="C600" s="38">
        <v>2250</v>
      </c>
      <c r="D600" s="38">
        <v>2318</v>
      </c>
      <c r="E600" s="36">
        <v>2318</v>
      </c>
      <c r="F600" s="36">
        <v>2388</v>
      </c>
      <c r="G600" s="36">
        <v>2388</v>
      </c>
      <c r="H600" s="36">
        <v>2460</v>
      </c>
      <c r="I600" s="56">
        <v>2460</v>
      </c>
      <c r="J600" s="56">
        <v>2534</v>
      </c>
      <c r="K600" s="56">
        <v>2534</v>
      </c>
      <c r="L600" s="56">
        <v>2636</v>
      </c>
      <c r="M600" s="56">
        <v>2636</v>
      </c>
      <c r="N600" s="56">
        <v>2702</v>
      </c>
      <c r="O600" s="56">
        <v>2702</v>
      </c>
      <c r="P600" s="56">
        <v>2783</v>
      </c>
      <c r="Q600" s="56">
        <v>2783</v>
      </c>
      <c r="R600" s="56">
        <v>2895</v>
      </c>
      <c r="S600" s="56">
        <v>2895</v>
      </c>
      <c r="T600" s="56">
        <v>3011</v>
      </c>
      <c r="U600" s="56">
        <v>3011</v>
      </c>
      <c r="V600" s="56">
        <v>3000</v>
      </c>
      <c r="W600" s="56">
        <v>3000</v>
      </c>
      <c r="X600" s="56">
        <v>3000</v>
      </c>
      <c r="Y600" s="39">
        <v>3000</v>
      </c>
      <c r="Z600" s="39">
        <v>3500</v>
      </c>
      <c r="AA600" s="39">
        <v>3500</v>
      </c>
      <c r="AB600" s="39">
        <v>3610</v>
      </c>
      <c r="AC600" s="16">
        <f aca="true" t="shared" si="250" ref="AC600:AC608">SUM(AB600-Z600)</f>
        <v>110</v>
      </c>
      <c r="AD600" s="31">
        <f aca="true" t="shared" si="251" ref="AD600:AD608">SUM(AC600/Z600)</f>
        <v>0.03142857142857143</v>
      </c>
    </row>
    <row r="601" spans="1:30" ht="12" customHeight="1">
      <c r="A601" s="25">
        <v>1020</v>
      </c>
      <c r="B601" s="26" t="s">
        <v>95</v>
      </c>
      <c r="C601" s="38">
        <v>172</v>
      </c>
      <c r="D601" s="38">
        <v>177</v>
      </c>
      <c r="E601" s="36">
        <v>172</v>
      </c>
      <c r="F601" s="36">
        <f>SUM(F600*0.0765)</f>
        <v>182.682</v>
      </c>
      <c r="G601" s="36">
        <v>182</v>
      </c>
      <c r="H601" s="36">
        <v>188</v>
      </c>
      <c r="I601" s="56">
        <v>188</v>
      </c>
      <c r="J601" s="56">
        <f>SUM(J600*0.0765)</f>
        <v>193.851</v>
      </c>
      <c r="K601" s="56">
        <v>193</v>
      </c>
      <c r="L601" s="56">
        <v>202</v>
      </c>
      <c r="M601" s="56">
        <v>201</v>
      </c>
      <c r="N601" s="56">
        <v>207</v>
      </c>
      <c r="O601" s="56">
        <v>641</v>
      </c>
      <c r="P601" s="56">
        <v>213</v>
      </c>
      <c r="Q601" s="56">
        <v>213</v>
      </c>
      <c r="R601" s="56">
        <v>222</v>
      </c>
      <c r="S601" s="56">
        <v>221</v>
      </c>
      <c r="T601" s="56">
        <v>231</v>
      </c>
      <c r="U601" s="56">
        <v>230</v>
      </c>
      <c r="V601" s="56">
        <v>231</v>
      </c>
      <c r="W601" s="56">
        <v>229</v>
      </c>
      <c r="X601" s="56">
        <v>231</v>
      </c>
      <c r="Y601" s="39">
        <v>229</v>
      </c>
      <c r="Z601" s="39">
        <f>SUM(Z598:Z600)*0.0765</f>
        <v>267.75</v>
      </c>
      <c r="AA601" s="39">
        <f>SUM(AA598:AA600)*0.0765</f>
        <v>267.75</v>
      </c>
      <c r="AB601" s="39">
        <f>SUM(AB598:AB600)*0.0765</f>
        <v>276.165</v>
      </c>
      <c r="AC601" s="16">
        <f t="shared" si="250"/>
        <v>8.41500000000002</v>
      </c>
      <c r="AD601" s="31">
        <f t="shared" si="251"/>
        <v>0.03142857142857151</v>
      </c>
    </row>
    <row r="602" spans="1:30" s="33" customFormat="1" ht="12" customHeight="1">
      <c r="A602" s="32"/>
      <c r="B602" s="26" t="s">
        <v>133</v>
      </c>
      <c r="C602" s="37">
        <f aca="true" t="shared" si="252" ref="C602:H602">SUM(C600:C601)</f>
        <v>2422</v>
      </c>
      <c r="D602" s="37">
        <f t="shared" si="252"/>
        <v>2495</v>
      </c>
      <c r="E602" s="54">
        <f t="shared" si="252"/>
        <v>2490</v>
      </c>
      <c r="F602" s="54">
        <f t="shared" si="252"/>
        <v>2570.682</v>
      </c>
      <c r="G602" s="54">
        <f>SUM(G600:G601)</f>
        <v>2570</v>
      </c>
      <c r="H602" s="54">
        <f t="shared" si="252"/>
        <v>2648</v>
      </c>
      <c r="I602" s="69">
        <f aca="true" t="shared" si="253" ref="I602:X602">SUM(I600:I601)</f>
        <v>2648</v>
      </c>
      <c r="J602" s="69">
        <f t="shared" si="253"/>
        <v>2727.851</v>
      </c>
      <c r="K602" s="69">
        <f t="shared" si="253"/>
        <v>2727</v>
      </c>
      <c r="L602" s="69">
        <f t="shared" si="253"/>
        <v>2838</v>
      </c>
      <c r="M602" s="69">
        <f t="shared" si="253"/>
        <v>2837</v>
      </c>
      <c r="N602" s="69">
        <f t="shared" si="253"/>
        <v>2909</v>
      </c>
      <c r="O602" s="69">
        <f t="shared" si="253"/>
        <v>3343</v>
      </c>
      <c r="P602" s="69">
        <f t="shared" si="253"/>
        <v>2996</v>
      </c>
      <c r="Q602" s="69">
        <f t="shared" si="253"/>
        <v>2996</v>
      </c>
      <c r="R602" s="69">
        <f t="shared" si="253"/>
        <v>3117</v>
      </c>
      <c r="S602" s="69">
        <f t="shared" si="253"/>
        <v>3116</v>
      </c>
      <c r="T602" s="69">
        <f t="shared" si="253"/>
        <v>3242</v>
      </c>
      <c r="U602" s="69">
        <f t="shared" si="253"/>
        <v>3241</v>
      </c>
      <c r="V602" s="69">
        <f t="shared" si="253"/>
        <v>3231</v>
      </c>
      <c r="W602" s="69">
        <f t="shared" si="253"/>
        <v>3229</v>
      </c>
      <c r="X602" s="69">
        <f t="shared" si="253"/>
        <v>3231</v>
      </c>
      <c r="Y602" s="40">
        <f>SUM(Y598:Y601)</f>
        <v>3229</v>
      </c>
      <c r="Z602" s="40">
        <f>SUM(Z598:Z601)</f>
        <v>3767.75</v>
      </c>
      <c r="AA602" s="40">
        <f>SUM(AA598:AA601)</f>
        <v>3767.75</v>
      </c>
      <c r="AB602" s="40">
        <f>SUM(AB598:AB601)</f>
        <v>3886.165</v>
      </c>
      <c r="AC602" s="21">
        <f t="shared" si="250"/>
        <v>118.41499999999996</v>
      </c>
      <c r="AD602" s="34">
        <f t="shared" si="251"/>
        <v>0.03142857142857142</v>
      </c>
    </row>
    <row r="603" spans="3:30" ht="12" customHeight="1">
      <c r="C603" s="38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16"/>
      <c r="AD603" s="31"/>
    </row>
    <row r="604" spans="1:30" ht="12" customHeight="1">
      <c r="A604" s="25">
        <v>2007</v>
      </c>
      <c r="B604" s="26" t="s">
        <v>104</v>
      </c>
      <c r="C604" s="38">
        <v>0</v>
      </c>
      <c r="D604" s="38">
        <v>110</v>
      </c>
      <c r="E604" s="38"/>
      <c r="F604" s="38">
        <v>110</v>
      </c>
      <c r="G604" s="38">
        <v>0</v>
      </c>
      <c r="H604" s="38">
        <v>110</v>
      </c>
      <c r="I604" s="56">
        <v>0</v>
      </c>
      <c r="J604" s="56">
        <v>110</v>
      </c>
      <c r="K604" s="56">
        <v>105</v>
      </c>
      <c r="L604" s="56">
        <v>110</v>
      </c>
      <c r="M604" s="56">
        <v>105</v>
      </c>
      <c r="N604" s="56">
        <v>105</v>
      </c>
      <c r="O604" s="56">
        <v>105</v>
      </c>
      <c r="P604" s="56">
        <v>105</v>
      </c>
      <c r="Q604" s="56">
        <v>105</v>
      </c>
      <c r="R604" s="56">
        <v>105</v>
      </c>
      <c r="S604" s="56">
        <v>105</v>
      </c>
      <c r="T604" s="56">
        <v>105</v>
      </c>
      <c r="U604" s="56">
        <v>105</v>
      </c>
      <c r="V604" s="56">
        <v>105</v>
      </c>
      <c r="W604" s="56">
        <v>0</v>
      </c>
      <c r="X604" s="56">
        <v>105</v>
      </c>
      <c r="Y604" s="27">
        <v>125</v>
      </c>
      <c r="Z604" s="27">
        <v>125</v>
      </c>
      <c r="AA604" s="27">
        <v>125</v>
      </c>
      <c r="AB604" s="27">
        <v>125</v>
      </c>
      <c r="AC604" s="16">
        <f t="shared" si="250"/>
        <v>0</v>
      </c>
      <c r="AD604" s="31">
        <f t="shared" si="251"/>
        <v>0</v>
      </c>
    </row>
    <row r="605" spans="1:30" s="33" customFormat="1" ht="12" customHeight="1">
      <c r="A605" s="25">
        <v>2010</v>
      </c>
      <c r="B605" s="26" t="s">
        <v>106</v>
      </c>
      <c r="C605" s="38">
        <v>27207</v>
      </c>
      <c r="D605" s="38">
        <v>15000</v>
      </c>
      <c r="E605" s="38">
        <v>14733</v>
      </c>
      <c r="F605" s="38">
        <v>15000</v>
      </c>
      <c r="G605" s="38">
        <v>15011</v>
      </c>
      <c r="H605" s="38">
        <v>15000</v>
      </c>
      <c r="I605" s="56">
        <v>14445</v>
      </c>
      <c r="J605" s="56">
        <v>13000</v>
      </c>
      <c r="K605" s="56">
        <v>13024</v>
      </c>
      <c r="L605" s="56">
        <v>13000</v>
      </c>
      <c r="M605" s="56">
        <v>13324</v>
      </c>
      <c r="N605" s="56">
        <v>15000</v>
      </c>
      <c r="O605" s="56">
        <v>9695</v>
      </c>
      <c r="P605" s="56">
        <v>16000</v>
      </c>
      <c r="Q605" s="56">
        <v>14800</v>
      </c>
      <c r="R605" s="56">
        <v>16000</v>
      </c>
      <c r="S605" s="56">
        <v>31815</v>
      </c>
      <c r="T605" s="56">
        <v>16000</v>
      </c>
      <c r="U605" s="56">
        <v>13897</v>
      </c>
      <c r="V605" s="56">
        <v>16000</v>
      </c>
      <c r="W605" s="56">
        <v>15491</v>
      </c>
      <c r="X605" s="56">
        <v>16000</v>
      </c>
      <c r="Y605" s="39">
        <v>16288</v>
      </c>
      <c r="Z605" s="39">
        <v>18000</v>
      </c>
      <c r="AA605" s="39">
        <v>18000</v>
      </c>
      <c r="AB605" s="39">
        <v>18000</v>
      </c>
      <c r="AC605" s="16">
        <f t="shared" si="250"/>
        <v>0</v>
      </c>
      <c r="AD605" s="31">
        <f t="shared" si="251"/>
        <v>0</v>
      </c>
    </row>
    <row r="606" spans="1:30" s="33" customFormat="1" ht="12" customHeight="1">
      <c r="A606" s="25">
        <v>3006</v>
      </c>
      <c r="B606" s="26" t="s">
        <v>148</v>
      </c>
      <c r="C606" s="38">
        <v>0</v>
      </c>
      <c r="D606" s="38">
        <v>50</v>
      </c>
      <c r="E606" s="38">
        <v>0</v>
      </c>
      <c r="F606" s="38">
        <v>50</v>
      </c>
      <c r="G606" s="38">
        <v>0</v>
      </c>
      <c r="H606" s="38">
        <v>50</v>
      </c>
      <c r="I606" s="55">
        <v>0</v>
      </c>
      <c r="J606" s="55">
        <v>50</v>
      </c>
      <c r="K606" s="55">
        <v>0</v>
      </c>
      <c r="L606" s="55">
        <v>50</v>
      </c>
      <c r="M606" s="55">
        <v>36</v>
      </c>
      <c r="N606" s="55">
        <v>50</v>
      </c>
      <c r="O606" s="55">
        <v>25</v>
      </c>
      <c r="P606" s="55">
        <v>50</v>
      </c>
      <c r="Q606" s="55">
        <v>45</v>
      </c>
      <c r="R606" s="55">
        <v>50</v>
      </c>
      <c r="S606" s="55">
        <v>-790</v>
      </c>
      <c r="T606" s="55">
        <v>50</v>
      </c>
      <c r="U606" s="55">
        <v>50</v>
      </c>
      <c r="V606" s="55">
        <v>50</v>
      </c>
      <c r="W606" s="55">
        <v>42</v>
      </c>
      <c r="X606" s="55">
        <v>50</v>
      </c>
      <c r="Y606" s="27">
        <v>48</v>
      </c>
      <c r="Z606" s="27">
        <v>50</v>
      </c>
      <c r="AA606" s="27">
        <v>50</v>
      </c>
      <c r="AB606" s="27">
        <v>50</v>
      </c>
      <c r="AC606" s="16">
        <f t="shared" si="250"/>
        <v>0</v>
      </c>
      <c r="AD606" s="31">
        <f t="shared" si="251"/>
        <v>0</v>
      </c>
    </row>
    <row r="607" spans="1:30" s="33" customFormat="1" ht="12" customHeight="1">
      <c r="A607" s="32"/>
      <c r="B607" s="26" t="s">
        <v>141</v>
      </c>
      <c r="C607" s="37">
        <f aca="true" t="shared" si="254" ref="C607:H607">SUM(C604:C606)</f>
        <v>27207</v>
      </c>
      <c r="D607" s="37">
        <f t="shared" si="254"/>
        <v>15160</v>
      </c>
      <c r="E607" s="37">
        <f t="shared" si="254"/>
        <v>14733</v>
      </c>
      <c r="F607" s="37">
        <f t="shared" si="254"/>
        <v>15160</v>
      </c>
      <c r="G607" s="37">
        <f>SUM(G604:G606)</f>
        <v>15011</v>
      </c>
      <c r="H607" s="37">
        <f t="shared" si="254"/>
        <v>15160</v>
      </c>
      <c r="I607" s="59">
        <f aca="true" t="shared" si="255" ref="I607:X607">SUM(I604:I606)</f>
        <v>14445</v>
      </c>
      <c r="J607" s="59">
        <f t="shared" si="255"/>
        <v>13160</v>
      </c>
      <c r="K607" s="59">
        <f t="shared" si="255"/>
        <v>13129</v>
      </c>
      <c r="L607" s="59">
        <f t="shared" si="255"/>
        <v>13160</v>
      </c>
      <c r="M607" s="59">
        <f t="shared" si="255"/>
        <v>13465</v>
      </c>
      <c r="N607" s="59">
        <f t="shared" si="255"/>
        <v>15155</v>
      </c>
      <c r="O607" s="59">
        <f t="shared" si="255"/>
        <v>9825</v>
      </c>
      <c r="P607" s="59">
        <f t="shared" si="255"/>
        <v>16155</v>
      </c>
      <c r="Q607" s="59">
        <f t="shared" si="255"/>
        <v>14950</v>
      </c>
      <c r="R607" s="59">
        <f t="shared" si="255"/>
        <v>16155</v>
      </c>
      <c r="S607" s="59">
        <f t="shared" si="255"/>
        <v>31130</v>
      </c>
      <c r="T607" s="59">
        <f t="shared" si="255"/>
        <v>16155</v>
      </c>
      <c r="U607" s="59">
        <f t="shared" si="255"/>
        <v>14052</v>
      </c>
      <c r="V607" s="59">
        <f t="shared" si="255"/>
        <v>16155</v>
      </c>
      <c r="W607" s="59">
        <f t="shared" si="255"/>
        <v>15533</v>
      </c>
      <c r="X607" s="59">
        <f t="shared" si="255"/>
        <v>16155</v>
      </c>
      <c r="Y607" s="40">
        <f>SUM(Y604:Y606)</f>
        <v>16461</v>
      </c>
      <c r="Z607" s="40">
        <f>SUM(Z604:Z606)</f>
        <v>18175</v>
      </c>
      <c r="AA607" s="40">
        <f>SUM(AA604:AA606)</f>
        <v>18175</v>
      </c>
      <c r="AB607" s="40">
        <f>SUM(AB604:AB606)</f>
        <v>18175</v>
      </c>
      <c r="AC607" s="21">
        <f t="shared" si="250"/>
        <v>0</v>
      </c>
      <c r="AD607" s="34">
        <f t="shared" si="251"/>
        <v>0</v>
      </c>
    </row>
    <row r="608" spans="1:30" s="33" customFormat="1" ht="12" customHeight="1">
      <c r="A608" s="32">
        <v>660</v>
      </c>
      <c r="B608" s="26" t="s">
        <v>87</v>
      </c>
      <c r="C608" s="4">
        <f aca="true" t="shared" si="256" ref="C608:H608">SUM(C602+C607)</f>
        <v>29629</v>
      </c>
      <c r="D608" s="4">
        <f t="shared" si="256"/>
        <v>17655</v>
      </c>
      <c r="E608" s="4">
        <f t="shared" si="256"/>
        <v>17223</v>
      </c>
      <c r="F608" s="4">
        <f>SUM(F602+F607)</f>
        <v>17730.682</v>
      </c>
      <c r="G608" s="4">
        <f>SUM(G602+G607)</f>
        <v>17581</v>
      </c>
      <c r="H608" s="4">
        <f t="shared" si="256"/>
        <v>17808</v>
      </c>
      <c r="I608" s="59">
        <f>SUM(I607+I602)</f>
        <v>17093</v>
      </c>
      <c r="J608" s="59">
        <f aca="true" t="shared" si="257" ref="J608:X608">SUM(J602+J607)</f>
        <v>15887.851</v>
      </c>
      <c r="K608" s="59">
        <f t="shared" si="257"/>
        <v>15856</v>
      </c>
      <c r="L608" s="59">
        <f t="shared" si="257"/>
        <v>15998</v>
      </c>
      <c r="M608" s="59">
        <f t="shared" si="257"/>
        <v>16302</v>
      </c>
      <c r="N608" s="59">
        <f t="shared" si="257"/>
        <v>18064</v>
      </c>
      <c r="O608" s="59">
        <f t="shared" si="257"/>
        <v>13168</v>
      </c>
      <c r="P608" s="59">
        <f t="shared" si="257"/>
        <v>19151</v>
      </c>
      <c r="Q608" s="59">
        <f t="shared" si="257"/>
        <v>17946</v>
      </c>
      <c r="R608" s="59">
        <f t="shared" si="257"/>
        <v>19272</v>
      </c>
      <c r="S608" s="59">
        <f t="shared" si="257"/>
        <v>34246</v>
      </c>
      <c r="T608" s="59">
        <f t="shared" si="257"/>
        <v>19397</v>
      </c>
      <c r="U608" s="59">
        <f t="shared" si="257"/>
        <v>17293</v>
      </c>
      <c r="V608" s="59">
        <f t="shared" si="257"/>
        <v>19386</v>
      </c>
      <c r="W608" s="59">
        <f t="shared" si="257"/>
        <v>18762</v>
      </c>
      <c r="X608" s="59">
        <f t="shared" si="257"/>
        <v>19386</v>
      </c>
      <c r="Y608" s="40">
        <f>SUM(Y602+Y607)</f>
        <v>19690</v>
      </c>
      <c r="Z608" s="40">
        <f>SUM(Z602+Z607)</f>
        <v>21942.75</v>
      </c>
      <c r="AA608" s="40">
        <f>SUM(AA602+AA607)</f>
        <v>21942.75</v>
      </c>
      <c r="AB608" s="40">
        <f>SUM(AB602+AB607)</f>
        <v>22061.165</v>
      </c>
      <c r="AC608" s="21">
        <f t="shared" si="250"/>
        <v>118.41500000000087</v>
      </c>
      <c r="AD608" s="34">
        <f t="shared" si="251"/>
        <v>0.0053965432773923445</v>
      </c>
    </row>
    <row r="609" spans="1:30" ht="12" customHeight="1">
      <c r="A609" s="3">
        <v>710</v>
      </c>
      <c r="B609" s="30" t="s">
        <v>282</v>
      </c>
      <c r="C609" s="3" t="s">
        <v>1</v>
      </c>
      <c r="D609" s="6" t="s">
        <v>2</v>
      </c>
      <c r="E609" s="6" t="s">
        <v>1</v>
      </c>
      <c r="F609" s="6" t="s">
        <v>2</v>
      </c>
      <c r="G609" s="6" t="s">
        <v>1</v>
      </c>
      <c r="H609" s="6" t="s">
        <v>2</v>
      </c>
      <c r="I609" s="6" t="s">
        <v>1</v>
      </c>
      <c r="J609" s="6" t="s">
        <v>2</v>
      </c>
      <c r="K609" s="6" t="s">
        <v>1</v>
      </c>
      <c r="L609" s="6" t="s">
        <v>2</v>
      </c>
      <c r="M609" s="6" t="s">
        <v>1</v>
      </c>
      <c r="N609" s="6" t="s">
        <v>2</v>
      </c>
      <c r="O609" s="6" t="s">
        <v>1</v>
      </c>
      <c r="P609" s="6" t="s">
        <v>2</v>
      </c>
      <c r="Q609" s="6" t="s">
        <v>42</v>
      </c>
      <c r="R609" s="6" t="s">
        <v>2</v>
      </c>
      <c r="S609" s="6" t="s">
        <v>1</v>
      </c>
      <c r="T609" s="6" t="s">
        <v>2</v>
      </c>
      <c r="U609" s="6" t="s">
        <v>42</v>
      </c>
      <c r="V609" s="6" t="s">
        <v>2</v>
      </c>
      <c r="W609" s="6" t="s">
        <v>1</v>
      </c>
      <c r="X609" s="6" t="s">
        <v>2</v>
      </c>
      <c r="Y609" s="6" t="s">
        <v>1</v>
      </c>
      <c r="Z609" s="6" t="s">
        <v>2</v>
      </c>
      <c r="AA609" s="6" t="s">
        <v>43</v>
      </c>
      <c r="AB609" s="6" t="s">
        <v>2</v>
      </c>
      <c r="AC609" s="6" t="s">
        <v>3</v>
      </c>
      <c r="AD609" s="7" t="s">
        <v>4</v>
      </c>
    </row>
    <row r="610" spans="1:30" ht="12" customHeight="1">
      <c r="A610" s="3"/>
      <c r="B610" s="30" t="s">
        <v>283</v>
      </c>
      <c r="C610" s="3" t="s">
        <v>5</v>
      </c>
      <c r="D610" s="6" t="s">
        <v>6</v>
      </c>
      <c r="E610" s="6" t="s">
        <v>6</v>
      </c>
      <c r="F610" s="6" t="s">
        <v>7</v>
      </c>
      <c r="G610" s="6" t="s">
        <v>7</v>
      </c>
      <c r="H610" s="6" t="s">
        <v>8</v>
      </c>
      <c r="I610" s="6" t="s">
        <v>8</v>
      </c>
      <c r="J610" s="6" t="s">
        <v>9</v>
      </c>
      <c r="K610" s="6" t="s">
        <v>9</v>
      </c>
      <c r="L610" s="6" t="s">
        <v>10</v>
      </c>
      <c r="M610" s="6" t="s">
        <v>10</v>
      </c>
      <c r="N610" s="6" t="s">
        <v>44</v>
      </c>
      <c r="O610" s="6" t="s">
        <v>11</v>
      </c>
      <c r="P610" s="6" t="s">
        <v>45</v>
      </c>
      <c r="Q610" s="6" t="s">
        <v>45</v>
      </c>
      <c r="R610" s="6" t="s">
        <v>46</v>
      </c>
      <c r="S610" s="6" t="s">
        <v>13</v>
      </c>
      <c r="T610" s="6" t="s">
        <v>14</v>
      </c>
      <c r="U610" s="6" t="s">
        <v>14</v>
      </c>
      <c r="V610" s="6" t="s">
        <v>15</v>
      </c>
      <c r="W610" s="6" t="s">
        <v>15</v>
      </c>
      <c r="X610" s="6" t="s">
        <v>16</v>
      </c>
      <c r="Y610" s="6" t="s">
        <v>16</v>
      </c>
      <c r="Z610" s="6" t="s">
        <v>17</v>
      </c>
      <c r="AA610" s="6" t="s">
        <v>17</v>
      </c>
      <c r="AB610" s="6" t="s">
        <v>402</v>
      </c>
      <c r="AC610" s="6" t="s">
        <v>400</v>
      </c>
      <c r="AD610" s="7" t="s">
        <v>400</v>
      </c>
    </row>
    <row r="611" spans="1:30" ht="12" customHeight="1">
      <c r="A611" s="25">
        <v>5024</v>
      </c>
      <c r="B611" s="26" t="s">
        <v>284</v>
      </c>
      <c r="C611" s="38">
        <v>10019</v>
      </c>
      <c r="D611" s="38">
        <v>11500</v>
      </c>
      <c r="E611" s="38">
        <v>10019</v>
      </c>
      <c r="F611" s="38">
        <v>10019</v>
      </c>
      <c r="G611" s="38">
        <v>10019</v>
      </c>
      <c r="H611" s="38">
        <v>10000</v>
      </c>
      <c r="I611" s="38">
        <v>9374</v>
      </c>
      <c r="J611" s="38">
        <v>9068</v>
      </c>
      <c r="K611" s="38">
        <v>9068</v>
      </c>
      <c r="L611" s="38">
        <v>9068</v>
      </c>
      <c r="M611" s="38">
        <v>8615</v>
      </c>
      <c r="N611" s="38">
        <v>8900</v>
      </c>
      <c r="O611" s="38">
        <v>9068</v>
      </c>
      <c r="P611" s="38">
        <v>9340</v>
      </c>
      <c r="Q611" s="38">
        <v>9068</v>
      </c>
      <c r="R611" s="38">
        <v>9340</v>
      </c>
      <c r="S611" s="38">
        <v>9068</v>
      </c>
      <c r="T611" s="38">
        <v>9068</v>
      </c>
      <c r="U611" s="38">
        <v>9068</v>
      </c>
      <c r="V611" s="38">
        <v>9068</v>
      </c>
      <c r="W611" s="38">
        <v>8161</v>
      </c>
      <c r="X611" s="38">
        <v>8161</v>
      </c>
      <c r="Y611" s="38">
        <v>9068</v>
      </c>
      <c r="Z611" s="38">
        <v>9068</v>
      </c>
      <c r="AA611" s="38">
        <v>9068</v>
      </c>
      <c r="AB611" s="38">
        <v>9068</v>
      </c>
      <c r="AC611" s="16">
        <f>SUM(AB611-Z611)</f>
        <v>0</v>
      </c>
      <c r="AD611" s="31">
        <f>SUM(AC611/Z611)</f>
        <v>0</v>
      </c>
    </row>
    <row r="612" spans="1:30" ht="12" customHeight="1">
      <c r="A612" s="25">
        <v>5025</v>
      </c>
      <c r="B612" s="26" t="s">
        <v>285</v>
      </c>
      <c r="C612" s="38">
        <v>9093</v>
      </c>
      <c r="D612" s="38">
        <v>9700</v>
      </c>
      <c r="E612" s="38">
        <v>9434</v>
      </c>
      <c r="F612" s="38">
        <v>9905</v>
      </c>
      <c r="G612" s="38">
        <v>9617</v>
      </c>
      <c r="H612" s="38">
        <v>9905</v>
      </c>
      <c r="I612" s="38">
        <v>10038</v>
      </c>
      <c r="J612" s="38">
        <v>10250</v>
      </c>
      <c r="K612" s="38">
        <v>10250</v>
      </c>
      <c r="L612" s="38">
        <v>10700</v>
      </c>
      <c r="M612" s="38">
        <v>10611</v>
      </c>
      <c r="N612" s="38">
        <v>11100</v>
      </c>
      <c r="O612" s="38">
        <v>10611</v>
      </c>
      <c r="P612" s="38">
        <v>11100</v>
      </c>
      <c r="Q612" s="38">
        <v>10611</v>
      </c>
      <c r="R612" s="38">
        <v>11000</v>
      </c>
      <c r="S612" s="38">
        <v>11142</v>
      </c>
      <c r="T612" s="38">
        <v>11590</v>
      </c>
      <c r="U612" s="38">
        <v>11421</v>
      </c>
      <c r="V612" s="38">
        <v>11590</v>
      </c>
      <c r="W612" s="38">
        <v>11535</v>
      </c>
      <c r="X612" s="38">
        <v>11590</v>
      </c>
      <c r="Y612" s="38">
        <v>11748</v>
      </c>
      <c r="Z612" s="38">
        <v>12050</v>
      </c>
      <c r="AA612" s="38">
        <v>11924</v>
      </c>
      <c r="AB612" s="38">
        <v>12280</v>
      </c>
      <c r="AC612" s="16">
        <f>SUM(AB612-Z612)</f>
        <v>230</v>
      </c>
      <c r="AD612" s="31">
        <f>SUM(AC612/Z612)</f>
        <v>0.019087136929460582</v>
      </c>
    </row>
    <row r="613" spans="1:30" s="33" customFormat="1" ht="12" customHeight="1">
      <c r="A613" s="32">
        <v>710</v>
      </c>
      <c r="B613" s="26" t="s">
        <v>286</v>
      </c>
      <c r="C613" s="37">
        <f aca="true" t="shared" si="258" ref="C613:H613">SUM(C611:C612)</f>
        <v>19112</v>
      </c>
      <c r="D613" s="37">
        <f t="shared" si="258"/>
        <v>21200</v>
      </c>
      <c r="E613" s="37">
        <f t="shared" si="258"/>
        <v>19453</v>
      </c>
      <c r="F613" s="37">
        <f t="shared" si="258"/>
        <v>19924</v>
      </c>
      <c r="G613" s="37">
        <f>SUM(G611:G612)</f>
        <v>19636</v>
      </c>
      <c r="H613" s="37">
        <f t="shared" si="258"/>
        <v>19905</v>
      </c>
      <c r="I613" s="37">
        <f aca="true" t="shared" si="259" ref="I613:Z613">SUM(I611:I612)</f>
        <v>19412</v>
      </c>
      <c r="J613" s="37">
        <f t="shared" si="259"/>
        <v>19318</v>
      </c>
      <c r="K613" s="37">
        <f t="shared" si="259"/>
        <v>19318</v>
      </c>
      <c r="L613" s="37">
        <f t="shared" si="259"/>
        <v>19768</v>
      </c>
      <c r="M613" s="37">
        <f t="shared" si="259"/>
        <v>19226</v>
      </c>
      <c r="N613" s="37">
        <f t="shared" si="259"/>
        <v>20000</v>
      </c>
      <c r="O613" s="37">
        <f t="shared" si="259"/>
        <v>19679</v>
      </c>
      <c r="P613" s="37">
        <f t="shared" si="259"/>
        <v>20440</v>
      </c>
      <c r="Q613" s="37">
        <f t="shared" si="259"/>
        <v>19679</v>
      </c>
      <c r="R613" s="37">
        <f t="shared" si="259"/>
        <v>20340</v>
      </c>
      <c r="S613" s="37">
        <f t="shared" si="259"/>
        <v>20210</v>
      </c>
      <c r="T613" s="37">
        <f t="shared" si="259"/>
        <v>20658</v>
      </c>
      <c r="U613" s="37">
        <f t="shared" si="259"/>
        <v>20489</v>
      </c>
      <c r="V613" s="37">
        <f t="shared" si="259"/>
        <v>20658</v>
      </c>
      <c r="W613" s="37">
        <f t="shared" si="259"/>
        <v>19696</v>
      </c>
      <c r="X613" s="37">
        <f t="shared" si="259"/>
        <v>19751</v>
      </c>
      <c r="Y613" s="37">
        <f t="shared" si="259"/>
        <v>20816</v>
      </c>
      <c r="Z613" s="37">
        <f t="shared" si="259"/>
        <v>21118</v>
      </c>
      <c r="AA613" s="37">
        <f>SUM(AA611:AA612)</f>
        <v>20992</v>
      </c>
      <c r="AB613" s="37">
        <f>SUM(AB611:AB612)</f>
        <v>21348</v>
      </c>
      <c r="AC613" s="21">
        <f>SUM(AB613-Z613)</f>
        <v>230</v>
      </c>
      <c r="AD613" s="34">
        <f>SUM(AC613/Z613)</f>
        <v>0.010891182877166398</v>
      </c>
    </row>
    <row r="614" spans="1:30" ht="12" customHeight="1">
      <c r="A614" s="58">
        <v>715</v>
      </c>
      <c r="B614" s="58" t="s">
        <v>89</v>
      </c>
      <c r="C614" s="3" t="s">
        <v>1</v>
      </c>
      <c r="D614" s="6" t="s">
        <v>2</v>
      </c>
      <c r="E614" s="6" t="s">
        <v>1</v>
      </c>
      <c r="F614" s="6" t="s">
        <v>2</v>
      </c>
      <c r="G614" s="6" t="s">
        <v>1</v>
      </c>
      <c r="H614" s="6" t="s">
        <v>2</v>
      </c>
      <c r="I614" s="6" t="s">
        <v>1</v>
      </c>
      <c r="J614" s="6" t="s">
        <v>2</v>
      </c>
      <c r="K614" s="6" t="s">
        <v>1</v>
      </c>
      <c r="L614" s="6" t="s">
        <v>2</v>
      </c>
      <c r="M614" s="6" t="s">
        <v>1</v>
      </c>
      <c r="N614" s="6" t="s">
        <v>2</v>
      </c>
      <c r="O614" s="6" t="s">
        <v>1</v>
      </c>
      <c r="P614" s="6" t="s">
        <v>2</v>
      </c>
      <c r="Q614" s="6" t="s">
        <v>42</v>
      </c>
      <c r="R614" s="6" t="s">
        <v>2</v>
      </c>
      <c r="S614" s="6" t="s">
        <v>1</v>
      </c>
      <c r="T614" s="6" t="s">
        <v>2</v>
      </c>
      <c r="U614" s="6" t="s">
        <v>42</v>
      </c>
      <c r="V614" s="6" t="s">
        <v>2</v>
      </c>
      <c r="W614" s="6" t="s">
        <v>1</v>
      </c>
      <c r="X614" s="6" t="s">
        <v>2</v>
      </c>
      <c r="Y614" s="6" t="s">
        <v>1</v>
      </c>
      <c r="Z614" s="6" t="s">
        <v>2</v>
      </c>
      <c r="AA614" s="6" t="s">
        <v>43</v>
      </c>
      <c r="AB614" s="6" t="s">
        <v>2</v>
      </c>
      <c r="AC614" s="6" t="s">
        <v>3</v>
      </c>
      <c r="AD614" s="7" t="s">
        <v>4</v>
      </c>
    </row>
    <row r="615" spans="1:30" ht="12" customHeight="1">
      <c r="A615" s="58"/>
      <c r="B615" s="58"/>
      <c r="C615" s="3" t="s">
        <v>5</v>
      </c>
      <c r="D615" s="6" t="s">
        <v>6</v>
      </c>
      <c r="E615" s="6" t="s">
        <v>6</v>
      </c>
      <c r="F615" s="6" t="s">
        <v>7</v>
      </c>
      <c r="G615" s="6" t="s">
        <v>7</v>
      </c>
      <c r="H615" s="6" t="s">
        <v>8</v>
      </c>
      <c r="I615" s="6" t="s">
        <v>8</v>
      </c>
      <c r="J615" s="6" t="s">
        <v>9</v>
      </c>
      <c r="K615" s="6" t="s">
        <v>9</v>
      </c>
      <c r="L615" s="6" t="s">
        <v>10</v>
      </c>
      <c r="M615" s="6" t="s">
        <v>10</v>
      </c>
      <c r="N615" s="6" t="s">
        <v>44</v>
      </c>
      <c r="O615" s="6" t="s">
        <v>11</v>
      </c>
      <c r="P615" s="6" t="s">
        <v>45</v>
      </c>
      <c r="Q615" s="6" t="s">
        <v>45</v>
      </c>
      <c r="R615" s="6" t="s">
        <v>46</v>
      </c>
      <c r="S615" s="6" t="s">
        <v>13</v>
      </c>
      <c r="T615" s="6" t="s">
        <v>14</v>
      </c>
      <c r="U615" s="6" t="s">
        <v>14</v>
      </c>
      <c r="V615" s="6" t="s">
        <v>15</v>
      </c>
      <c r="W615" s="6" t="s">
        <v>15</v>
      </c>
      <c r="X615" s="6" t="s">
        <v>16</v>
      </c>
      <c r="Y615" s="6" t="s">
        <v>16</v>
      </c>
      <c r="Z615" s="6" t="s">
        <v>17</v>
      </c>
      <c r="AA615" s="6" t="s">
        <v>17</v>
      </c>
      <c r="AB615" s="6" t="s">
        <v>402</v>
      </c>
      <c r="AC615" s="6" t="s">
        <v>400</v>
      </c>
      <c r="AD615" s="7" t="s">
        <v>400</v>
      </c>
    </row>
    <row r="616" spans="1:30" s="33" customFormat="1" ht="12" customHeight="1">
      <c r="A616" s="32">
        <v>4001</v>
      </c>
      <c r="B616" s="26" t="s">
        <v>287</v>
      </c>
      <c r="C616" s="4">
        <v>819521</v>
      </c>
      <c r="D616" s="4">
        <v>716035</v>
      </c>
      <c r="E616" s="4">
        <v>510070</v>
      </c>
      <c r="F616" s="4">
        <v>524000</v>
      </c>
      <c r="G616" s="4">
        <v>612201</v>
      </c>
      <c r="H616" s="4">
        <v>524500</v>
      </c>
      <c r="I616" s="4">
        <v>373708</v>
      </c>
      <c r="J616" s="4">
        <v>509000</v>
      </c>
      <c r="K616" s="4">
        <v>746520</v>
      </c>
      <c r="L616" s="4">
        <v>455873</v>
      </c>
      <c r="M616" s="4">
        <v>809240</v>
      </c>
      <c r="N616" s="4">
        <v>515672</v>
      </c>
      <c r="O616" s="4">
        <v>551073</v>
      </c>
      <c r="P616" s="4">
        <v>418000</v>
      </c>
      <c r="Q616" s="4">
        <v>1021185</v>
      </c>
      <c r="R616" s="4">
        <v>439700</v>
      </c>
      <c r="S616" s="4">
        <v>816939</v>
      </c>
      <c r="T616" s="4">
        <v>497500</v>
      </c>
      <c r="U616" s="4">
        <v>636262</v>
      </c>
      <c r="V616" s="4">
        <v>400000</v>
      </c>
      <c r="W616" s="4">
        <v>532861</v>
      </c>
      <c r="X616" s="4">
        <v>466178</v>
      </c>
      <c r="Y616" s="4">
        <v>466178</v>
      </c>
      <c r="Z616" s="4">
        <v>566000</v>
      </c>
      <c r="AA616" s="4">
        <v>566000</v>
      </c>
      <c r="AB616" s="4">
        <v>700000</v>
      </c>
      <c r="AC616" s="21">
        <f>SUM(AB616-Z616)</f>
        <v>134000</v>
      </c>
      <c r="AD616" s="34">
        <f>SUM(AC616/Z616)</f>
        <v>0.23674911660777384</v>
      </c>
    </row>
    <row r="617" spans="1:30" s="33" customFormat="1" ht="12" customHeight="1">
      <c r="A617" s="32"/>
      <c r="B617" s="26" t="s">
        <v>288</v>
      </c>
      <c r="C617" s="4" t="e">
        <f>SUM(C145+C165+C171+C176+C188+C202+C207+C220+C248+C271+C277+C289+C306+C328+C345+C354+C397+C420+C439+C461+C468+C480+C498+C504+C510+C516+C523+C529+C549+C569+C597+#REF!+C608+C613+C616)</f>
        <v>#REF!</v>
      </c>
      <c r="D617" s="4" t="e">
        <f>SUM(D145+D165+D171+D176+D188+D202+D207+D220+D248+D271+D277+D289+D306+D328+D345+D354+D397+D420+D439+D461+D468+D480+D498+D504+D510+D516+D523+D529+D549+D569+D597+#REF!+D608+D613+D616)</f>
        <v>#REF!</v>
      </c>
      <c r="E617" s="4" t="e">
        <f>SUM(E145+E165+E171+E176+E188+E202+E207+E220+E248+E271+E277+E289+E306+E328+E345+E354+E397+E420+E439+E461+E468+E480+E498+E504+E510+E516+E523+E529+E549+E569+E597+#REF!+E608+E613+E616)</f>
        <v>#REF!</v>
      </c>
      <c r="F617" s="4" t="e">
        <f>SUM(F145+F165+F171+F176+F188+F202+F207+F220+F248+F271+F277+F289+F306+F328+F345+F354+F397+F420+F439+F461+F468+F480+F498+F504+F510+F516+F523+F529+F549+F569+F597+#REF!+F608+F613+F616)</f>
        <v>#REF!</v>
      </c>
      <c r="G617" s="4" t="e">
        <f>SUM(G145+G165+G171+G176+G188+G202+G207+G220+G248+G271+G277+G289+G306+G328+G345+G354+G397+G420+G439+G461+G468+G480+G498+G504+G510+G516+G523+G529+G549+G569+G597+#REF!+G608+G613+G616)</f>
        <v>#REF!</v>
      </c>
      <c r="H617" s="4" t="e">
        <f>SUM(H145+H165+H171+H176+H188+H202+H207+H220+H248+H271+H277+H289+H306+H328+H345+H354+H397+H420+H439+H461+H468+H480+H498+H504+H510+H516+H523+H529+H549+H569+H597+#REF!+H608+H613+H616)</f>
        <v>#REF!</v>
      </c>
      <c r="I617" s="4" t="e">
        <f>SUM(I145+I165+I171+I176+I188+I202+I207+I220+I248+I271+I277+I289+I306+I328+I345+I354+I397+I420+I439+I461+I468+I480+I498+I504+I510+I516+I523+I529+I549+I569+I597+#REF!+I608+I613+I616)</f>
        <v>#REF!</v>
      </c>
      <c r="J617" s="4" t="e">
        <f>SUM(J145+J165+J171+J176+J188+J202+J207+J220+J248+J271+J277+J289+J306+J328+J345+J354+J397+J420+J439+J461+J468+J480+J498+J504+J510+J516+J523+J529+J549+J569+J597+#REF!+J608+J613+J616)</f>
        <v>#REF!</v>
      </c>
      <c r="K617" s="4" t="e">
        <f>SUM(K145+K165+K171+K176+K188+K202+K207+K220+K248+K271+K277+K289+K306+K328+K345+K354+K397+K420+K439+K461+K468+K480+K498+K504+K510+K516+K523+K529+K549+K569+K597+#REF!+K608+K613+K616)</f>
        <v>#REF!</v>
      </c>
      <c r="L617" s="4" t="e">
        <f>SUM(L145+L165+L171+L176+L188+L202+L207+L220+L248+L271+L277+L289+L306+L328+L345+L354+L397+L420+L439+L461+L468+L480+L498+L504+L510+L516+L523+L529+L549+L569+L597+#REF!+L608+L613+L616)</f>
        <v>#REF!</v>
      </c>
      <c r="M617" s="4" t="e">
        <f>SUM(M145+M165+M171+M176+M188+M202+M207+M220+M248+M271+M277+M289+M306+M328+M345+M354+M397+M420+M439+M461+M468+M480+M498+M504+M510+M516+M523+M529+M549+M569+M597+#REF!+M608+M613+M616)</f>
        <v>#REF!</v>
      </c>
      <c r="N617" s="4" t="e">
        <f>SUM(N145+N165+N171+N176+N188+N202+N207+N220+N248+N271+N277+N289+N306+N328+N345+N354+N397+N420+N439+N461+N468+N480+N498+N504+N510+N516+N523+N529+N549+N569+N597+#REF!+N608+N613+N616)</f>
        <v>#REF!</v>
      </c>
      <c r="O617" s="4" t="e">
        <f>SUM(O145+O165+O171+O176+O188+O202+O207+O220+O248+O271+O277+O289+O306+O328+O345+O354+O397+O420+O439+O461+O468+O480+O498+O504+O510+O516+O523+O529+O549+O569+O597+#REF!+O608+O613+O616)</f>
        <v>#REF!</v>
      </c>
      <c r="P617" s="4" t="e">
        <f>SUM(P145+P165+P171+P176+P188+P202+P207+P220+P248+P271+P277+P289+P306+P328+P345+P354+P397+P420+P439+P461+P468+P480+P498+P504+P510+P516+P523+P529+P549+P569+P597+#REF!+P608+P613+P616)</f>
        <v>#REF!</v>
      </c>
      <c r="Q617" s="4" t="e">
        <f>SUM(Q145+Q165+Q171+Q176+Q188+Q202+Q207+Q220+Q248+Q271+Q277+Q289+Q306+Q328+Q345+Q354+Q397+Q420+Q439+Q461+Q468+Q480+Q498+Q504+Q510+Q516+Q523+Q529+Q549+Q569+Q597+#REF!+Q608+Q613+Q616)</f>
        <v>#REF!</v>
      </c>
      <c r="R617" s="4" t="e">
        <f>SUM(R145+R165+R171+R176+R188+R202+R207+R220+R248+R271+R277+R289+R306+R328+R334+R345+R354+R397+R420+R439+R461+R468+R480+R498+R504+R510+R516+R523+R529+R549+R569+R597+#REF!+R608+R613+R616)</f>
        <v>#REF!</v>
      </c>
      <c r="S617" s="4" t="e">
        <f>SUM(S145+S165+S171+S176+S188+S202+S207+S220+S248+S271+S277+S289+S306+S328+S334+S345+S354+S397+S420+S439+S461+S468+S480+S498+S504+S510+S516+S523+S529+S549+S569+S597+#REF!+S608+S613+S616)</f>
        <v>#REF!</v>
      </c>
      <c r="T617" s="4" t="e">
        <f>SUM(T145+T165+T171+T176+T188+T202+T207+T220+T248+T271+T277+T289+T306+T328+T334+T345+T354+T397+T420+T439+T461+T468+T480+T498+T504+T510+T516+T523+T529+T549+T569+T597+#REF!+T608+T613+T616)</f>
        <v>#REF!</v>
      </c>
      <c r="U617" s="4" t="e">
        <f>SUM(U145+U165+U171+U176+U188+U202+U207+U220+U248+U271+U277+U289+U306+U328+U334+U345+U354+U397+U420+U439+U461+U468+U480+U498+U504+U510+U516+U523+U529+U549+U569+U597+#REF!+U608+U613+U616)</f>
        <v>#REF!</v>
      </c>
      <c r="V617" s="4" t="e">
        <f>SUM(V145+V165+V171+V176+V188+V202+V207+V220+V248+V271+V277+V289+V306+V328+V334+V345+V354+V397+V420+V439+V461+V468+V480+V498+V504+V510+V516+V523+V529+V549+V569+V597+#REF!+V608+V613+V616)</f>
        <v>#REF!</v>
      </c>
      <c r="W617" s="4" t="e">
        <f>SUM(W145+W165+W171+W176+W188+W202+W207+W220+W248+W271+W277+W289+W306+W328+W334+W345+W354+W397+W420+W439+W461+W468+W480+W498+W504+W510+W516+W523+W529+W549+W569+W597+#REF!+W608+W613+W616)</f>
        <v>#REF!</v>
      </c>
      <c r="X617" s="4" t="e">
        <f>SUM(X145+X165+X171+X176+X188+X202+X207+X220+X248+X271+X277+X289+X306+X328+X334+X345+X354+X397+X420+X439+X461+X468+X480+X498+X504+X510+X516+X523+X529+X549+X569+X597+#REF!+X608+X613+X616)</f>
        <v>#REF!</v>
      </c>
      <c r="Y617" s="4" t="e">
        <f>SUM(Y145+Y165+Y171+Y176+Y188+Y202+Y207+Y220+Y248+Y271+Y277+Y289+Y306+Y328+Y334+Y345+Y354+Y397+Y420+Y439+Y461+Y468+Y480+Y498+Y504+Y510+Y516+Y523+Y529+Y549+Y569+Y597+#REF!+Y608+Y613+Y616)</f>
        <v>#REF!</v>
      </c>
      <c r="Z617" s="4" t="e">
        <f>SUM(Z145+Z165+Z171+Z176+Z188+Z202+Z207+Z220+Z248+Z271+Z277+Z289+Z306+Z328+Z334+Z345+Z354+Z397+Z420+Z439+Z461+Z468+Z480+Z498+Z504+Z510+Z516+Z523+Z529+Z549+Z569+Z597+#REF!+Z608+Z613+Z616)</f>
        <v>#REF!</v>
      </c>
      <c r="AA617" s="4" t="e">
        <f>SUM(AA145+AA165+AA171+AA176+AA188+AA202+AA207+AA220+AA248+AA271+AA277+AA289+AA306+AA328+AA334+AA345+AA354+AA397+AA420+AA439+AA461+AA468+AA480+AA498+AA504+AA510+AA516+AA523+AA529+AA549+AA569+AA597+#REF!+AA608+AA613+AA616)</f>
        <v>#REF!</v>
      </c>
      <c r="AB617" s="4" t="e">
        <f>SUM(AB145+AB165+AB171+AB176+AB188+AB202+AB207+AB220+AB248+AB271+AB277+AB289+AB306+AB328+AB334+AB345+AB354+AB397+AB420+AB439+AB461+AB468+AB480+AB498+AB504+AB510+AB516+AB523+AB529+AB549+AB569+AB597+#REF!+AB608+AB613+AB616)</f>
        <v>#REF!</v>
      </c>
      <c r="AC617" s="21" t="e">
        <f>SUM(AB617-Z617)</f>
        <v>#REF!</v>
      </c>
      <c r="AD617" s="34" t="e">
        <f>SUM(AC617/Z617)</f>
        <v>#REF!</v>
      </c>
    </row>
    <row r="620" spans="1:30" ht="12" customHeight="1">
      <c r="A620" s="72">
        <v>735</v>
      </c>
      <c r="B620" s="73" t="s">
        <v>289</v>
      </c>
      <c r="C620" s="3" t="s">
        <v>1</v>
      </c>
      <c r="D620" s="6" t="s">
        <v>2</v>
      </c>
      <c r="E620" s="6" t="s">
        <v>1</v>
      </c>
      <c r="F620" s="72" t="s">
        <v>2</v>
      </c>
      <c r="G620" s="72" t="s">
        <v>1</v>
      </c>
      <c r="H620" s="72" t="s">
        <v>2</v>
      </c>
      <c r="I620" s="6" t="s">
        <v>1</v>
      </c>
      <c r="J620" s="6" t="s">
        <v>2</v>
      </c>
      <c r="K620" s="6" t="s">
        <v>1</v>
      </c>
      <c r="L620" s="6" t="s">
        <v>2</v>
      </c>
      <c r="M620" s="6" t="s">
        <v>1</v>
      </c>
      <c r="N620" s="6" t="s">
        <v>2</v>
      </c>
      <c r="O620" s="6" t="s">
        <v>1</v>
      </c>
      <c r="P620" s="6" t="s">
        <v>2</v>
      </c>
      <c r="Q620" s="6" t="s">
        <v>1</v>
      </c>
      <c r="R620" s="6" t="s">
        <v>2</v>
      </c>
      <c r="S620" s="6" t="s">
        <v>290</v>
      </c>
      <c r="T620" s="6" t="s">
        <v>2</v>
      </c>
      <c r="U620" s="6" t="s">
        <v>42</v>
      </c>
      <c r="V620" s="6" t="s">
        <v>2</v>
      </c>
      <c r="W620" s="6" t="s">
        <v>42</v>
      </c>
      <c r="X620" s="6" t="s">
        <v>2</v>
      </c>
      <c r="Y620" s="6" t="s">
        <v>1</v>
      </c>
      <c r="Z620" s="6" t="s">
        <v>2</v>
      </c>
      <c r="AA620" s="6" t="s">
        <v>43</v>
      </c>
      <c r="AB620" s="6" t="s">
        <v>2</v>
      </c>
      <c r="AC620" s="6" t="s">
        <v>3</v>
      </c>
      <c r="AD620" s="7" t="s">
        <v>4</v>
      </c>
    </row>
    <row r="621" spans="1:30" ht="12" customHeight="1">
      <c r="A621" s="72"/>
      <c r="B621" s="73"/>
      <c r="C621" s="3" t="s">
        <v>5</v>
      </c>
      <c r="D621" s="6" t="s">
        <v>6</v>
      </c>
      <c r="E621" s="6" t="s">
        <v>6</v>
      </c>
      <c r="F621" s="72" t="s">
        <v>7</v>
      </c>
      <c r="G621" s="72" t="s">
        <v>7</v>
      </c>
      <c r="H621" s="72" t="s">
        <v>8</v>
      </c>
      <c r="I621" s="6" t="s">
        <v>8</v>
      </c>
      <c r="J621" s="6" t="s">
        <v>9</v>
      </c>
      <c r="K621" s="6" t="s">
        <v>291</v>
      </c>
      <c r="L621" s="6" t="s">
        <v>292</v>
      </c>
      <c r="M621" s="6" t="s">
        <v>292</v>
      </c>
      <c r="N621" s="6" t="s">
        <v>44</v>
      </c>
      <c r="O621" s="6" t="s">
        <v>11</v>
      </c>
      <c r="P621" s="6" t="s">
        <v>45</v>
      </c>
      <c r="Q621" s="6" t="s">
        <v>45</v>
      </c>
      <c r="R621" s="6" t="s">
        <v>46</v>
      </c>
      <c r="S621" s="6" t="s">
        <v>13</v>
      </c>
      <c r="T621" s="6" t="s">
        <v>14</v>
      </c>
      <c r="U621" s="6" t="s">
        <v>14</v>
      </c>
      <c r="V621" s="6" t="s">
        <v>15</v>
      </c>
      <c r="W621" s="6" t="s">
        <v>15</v>
      </c>
      <c r="X621" s="6" t="s">
        <v>16</v>
      </c>
      <c r="Y621" s="6" t="s">
        <v>16</v>
      </c>
      <c r="Z621" s="6" t="s">
        <v>17</v>
      </c>
      <c r="AA621" s="6" t="s">
        <v>17</v>
      </c>
      <c r="AB621" s="6" t="s">
        <v>402</v>
      </c>
      <c r="AC621" s="6" t="s">
        <v>400</v>
      </c>
      <c r="AD621" s="7" t="s">
        <v>400</v>
      </c>
    </row>
    <row r="622" spans="1:102" s="76" customFormat="1" ht="12" customHeight="1">
      <c r="A622" s="74"/>
      <c r="B622" s="75" t="s">
        <v>293</v>
      </c>
      <c r="D622" s="77"/>
      <c r="F622" s="74"/>
      <c r="G622" s="74"/>
      <c r="H622" s="74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9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  <c r="CC622" s="80"/>
      <c r="CD622" s="80"/>
      <c r="CE622" s="80"/>
      <c r="CF622" s="80"/>
      <c r="CG622" s="80"/>
      <c r="CH622" s="80"/>
      <c r="CI622" s="80"/>
      <c r="CJ622" s="80"/>
      <c r="CK622" s="80"/>
      <c r="CL622" s="80"/>
      <c r="CM622" s="80"/>
      <c r="CN622" s="80"/>
      <c r="CO622" s="80"/>
      <c r="CP622" s="80"/>
      <c r="CQ622" s="80"/>
      <c r="CR622" s="80"/>
      <c r="CS622" s="80"/>
      <c r="CT622" s="80"/>
      <c r="CU622" s="80"/>
      <c r="CV622" s="80"/>
      <c r="CW622" s="80"/>
      <c r="CX622" s="80"/>
    </row>
    <row r="623" spans="1:102" s="76" customFormat="1" ht="12" customHeight="1">
      <c r="A623" s="81" t="s">
        <v>294</v>
      </c>
      <c r="B623" s="75" t="s">
        <v>295</v>
      </c>
      <c r="D623" s="77"/>
      <c r="F623" s="74"/>
      <c r="G623" s="74"/>
      <c r="H623" s="74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>
        <v>164943</v>
      </c>
      <c r="V623" s="78">
        <v>180000</v>
      </c>
      <c r="W623" s="78">
        <v>186450</v>
      </c>
      <c r="X623" s="78">
        <v>170000</v>
      </c>
      <c r="Y623" s="78">
        <v>153908</v>
      </c>
      <c r="Z623" s="78">
        <v>170000</v>
      </c>
      <c r="AA623" s="78">
        <v>170000</v>
      </c>
      <c r="AB623" s="78">
        <v>170000</v>
      </c>
      <c r="AC623" s="16">
        <f aca="true" t="shared" si="260" ref="AC623:AC646">SUM(AB623-Z623)</f>
        <v>0</v>
      </c>
      <c r="AD623" s="31">
        <f>SUM(AC623/Z623)</f>
        <v>0</v>
      </c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  <c r="CC623" s="80"/>
      <c r="CD623" s="80"/>
      <c r="CE623" s="80"/>
      <c r="CF623" s="80"/>
      <c r="CG623" s="80"/>
      <c r="CH623" s="80"/>
      <c r="CI623" s="80"/>
      <c r="CJ623" s="80"/>
      <c r="CK623" s="80"/>
      <c r="CL623" s="80"/>
      <c r="CM623" s="80"/>
      <c r="CN623" s="80"/>
      <c r="CO623" s="80"/>
      <c r="CP623" s="80"/>
      <c r="CQ623" s="80"/>
      <c r="CR623" s="80"/>
      <c r="CS623" s="80"/>
      <c r="CT623" s="80"/>
      <c r="CU623" s="80"/>
      <c r="CV623" s="80"/>
      <c r="CW623" s="80"/>
      <c r="CX623" s="80"/>
    </row>
    <row r="624" spans="1:102" s="102" customFormat="1" ht="12" customHeight="1">
      <c r="A624" s="74"/>
      <c r="B624" s="75" t="s">
        <v>296</v>
      </c>
      <c r="D624" s="144"/>
      <c r="F624" s="74"/>
      <c r="G624" s="74"/>
      <c r="H624" s="74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>
        <v>164943</v>
      </c>
      <c r="V624" s="78">
        <v>180000</v>
      </c>
      <c r="W624" s="78">
        <v>186450</v>
      </c>
      <c r="X624" s="78">
        <v>170000</v>
      </c>
      <c r="Y624" s="78">
        <v>153908</v>
      </c>
      <c r="Z624" s="78">
        <v>170000</v>
      </c>
      <c r="AA624" s="78">
        <v>170000</v>
      </c>
      <c r="AB624" s="78">
        <v>170000</v>
      </c>
      <c r="AC624" s="21">
        <f t="shared" si="260"/>
        <v>0</v>
      </c>
      <c r="AD624" s="34">
        <f>SUM(AC624/Z624)</f>
        <v>0</v>
      </c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  <c r="BQ624" s="145"/>
      <c r="BR624" s="145"/>
      <c r="BS624" s="145"/>
      <c r="BT624" s="145"/>
      <c r="BU624" s="145"/>
      <c r="BV624" s="145"/>
      <c r="BW624" s="145"/>
      <c r="BX624" s="145"/>
      <c r="BY624" s="145"/>
      <c r="BZ624" s="145"/>
      <c r="CA624" s="145"/>
      <c r="CB624" s="145"/>
      <c r="CC624" s="145"/>
      <c r="CD624" s="145"/>
      <c r="CE624" s="145"/>
      <c r="CF624" s="145"/>
      <c r="CG624" s="145"/>
      <c r="CH624" s="145"/>
      <c r="CI624" s="145"/>
      <c r="CJ624" s="145"/>
      <c r="CK624" s="145"/>
      <c r="CL624" s="145"/>
      <c r="CM624" s="145"/>
      <c r="CN624" s="145"/>
      <c r="CO624" s="145"/>
      <c r="CP624" s="145"/>
      <c r="CQ624" s="145"/>
      <c r="CR624" s="145"/>
      <c r="CS624" s="145"/>
      <c r="CT624" s="145"/>
      <c r="CU624" s="145"/>
      <c r="CV624" s="145"/>
      <c r="CW624" s="145"/>
      <c r="CX624" s="145"/>
    </row>
    <row r="625" spans="1:102" s="76" customFormat="1" ht="12" customHeight="1">
      <c r="A625" s="74"/>
      <c r="B625" s="75"/>
      <c r="D625" s="77"/>
      <c r="F625" s="74"/>
      <c r="G625" s="74"/>
      <c r="H625" s="74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16"/>
      <c r="AD625" s="31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  <c r="CC625" s="80"/>
      <c r="CD625" s="80"/>
      <c r="CE625" s="80"/>
      <c r="CF625" s="80"/>
      <c r="CG625" s="80"/>
      <c r="CH625" s="80"/>
      <c r="CI625" s="80"/>
      <c r="CJ625" s="80"/>
      <c r="CK625" s="80"/>
      <c r="CL625" s="80"/>
      <c r="CM625" s="80"/>
      <c r="CN625" s="80"/>
      <c r="CO625" s="80"/>
      <c r="CP625" s="80"/>
      <c r="CQ625" s="80"/>
      <c r="CR625" s="80"/>
      <c r="CS625" s="80"/>
      <c r="CT625" s="80"/>
      <c r="CU625" s="80"/>
      <c r="CV625" s="80"/>
      <c r="CW625" s="80"/>
      <c r="CX625" s="80"/>
    </row>
    <row r="626" spans="1:102" s="76" customFormat="1" ht="12" customHeight="1">
      <c r="A626" s="74"/>
      <c r="B626" s="75" t="s">
        <v>297</v>
      </c>
      <c r="D626" s="77"/>
      <c r="F626" s="74"/>
      <c r="G626" s="74"/>
      <c r="H626" s="74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16"/>
      <c r="AD626" s="31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  <c r="CX626" s="80"/>
    </row>
    <row r="627" spans="1:102" s="84" customFormat="1" ht="12" customHeight="1">
      <c r="A627" s="25">
        <v>1002</v>
      </c>
      <c r="B627" s="26" t="s">
        <v>93</v>
      </c>
      <c r="C627" s="27"/>
      <c r="D627" s="28"/>
      <c r="E627" s="27"/>
      <c r="F627" s="61">
        <v>45469</v>
      </c>
      <c r="G627" s="61">
        <v>57661</v>
      </c>
      <c r="H627" s="61">
        <v>65000</v>
      </c>
      <c r="I627" s="61">
        <v>65000</v>
      </c>
      <c r="J627" s="61">
        <v>67000</v>
      </c>
      <c r="K627" s="61">
        <v>51749</v>
      </c>
      <c r="L627" s="61">
        <v>75000</v>
      </c>
      <c r="M627" s="82">
        <v>68282</v>
      </c>
      <c r="N627" s="83">
        <v>77250</v>
      </c>
      <c r="O627" s="83">
        <v>71996</v>
      </c>
      <c r="P627" s="83">
        <v>79500</v>
      </c>
      <c r="Q627" s="83">
        <v>62177</v>
      </c>
      <c r="R627" s="83">
        <v>89000</v>
      </c>
      <c r="S627" s="83">
        <v>110600</v>
      </c>
      <c r="T627" s="83">
        <v>110600</v>
      </c>
      <c r="U627" s="83">
        <v>110600</v>
      </c>
      <c r="V627" s="83">
        <v>81600</v>
      </c>
      <c r="W627" s="83">
        <v>73648</v>
      </c>
      <c r="X627" s="83">
        <v>81600</v>
      </c>
      <c r="Y627" s="83">
        <v>63552</v>
      </c>
      <c r="Z627" s="39">
        <v>83250</v>
      </c>
      <c r="AA627" s="39">
        <v>83250</v>
      </c>
      <c r="AB627" s="39">
        <v>158800</v>
      </c>
      <c r="AC627" s="16">
        <f t="shared" si="260"/>
        <v>75550</v>
      </c>
      <c r="AD627" s="31">
        <f aca="true" t="shared" si="261" ref="AD627:AD646">SUM(AC627/Z627)</f>
        <v>0.9075075075075075</v>
      </c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</row>
    <row r="628" spans="1:30" ht="12" customHeight="1">
      <c r="A628" s="25">
        <v>1020</v>
      </c>
      <c r="B628" s="26" t="s">
        <v>95</v>
      </c>
      <c r="F628" s="61">
        <v>3478</v>
      </c>
      <c r="G628" s="61">
        <v>170</v>
      </c>
      <c r="H628" s="61">
        <v>4972</v>
      </c>
      <c r="I628" s="61">
        <v>4972</v>
      </c>
      <c r="J628" s="61">
        <v>5126</v>
      </c>
      <c r="K628" s="61">
        <v>362</v>
      </c>
      <c r="L628" s="61">
        <v>5890</v>
      </c>
      <c r="M628" s="82">
        <v>1361</v>
      </c>
      <c r="N628" s="83">
        <v>6082</v>
      </c>
      <c r="O628" s="83">
        <v>2551</v>
      </c>
      <c r="P628" s="83">
        <v>6000</v>
      </c>
      <c r="Q628" s="83">
        <v>3035</v>
      </c>
      <c r="R628" s="83">
        <v>6800</v>
      </c>
      <c r="S628" s="83">
        <v>6800</v>
      </c>
      <c r="T628" s="83">
        <v>6800</v>
      </c>
      <c r="U628" s="83">
        <v>6800</v>
      </c>
      <c r="V628" s="83">
        <v>6800</v>
      </c>
      <c r="W628" s="83">
        <v>5204</v>
      </c>
      <c r="X628" s="83">
        <v>6800</v>
      </c>
      <c r="Y628" s="83">
        <v>6800</v>
      </c>
      <c r="Z628" s="39">
        <v>6800</v>
      </c>
      <c r="AA628" s="39">
        <v>6800</v>
      </c>
      <c r="AB628" s="39">
        <v>12150</v>
      </c>
      <c r="AC628" s="16">
        <f t="shared" si="260"/>
        <v>5350</v>
      </c>
      <c r="AD628" s="31">
        <f t="shared" si="261"/>
        <v>0.7867647058823529</v>
      </c>
    </row>
    <row r="629" spans="1:30" s="33" customFormat="1" ht="12" customHeight="1">
      <c r="A629" s="32"/>
      <c r="B629" s="26" t="s">
        <v>298</v>
      </c>
      <c r="C629" s="5"/>
      <c r="D629" s="4"/>
      <c r="E629" s="5"/>
      <c r="F629" s="85">
        <f aca="true" t="shared" si="262" ref="F629:N629">SUM(F627:F628)</f>
        <v>48947</v>
      </c>
      <c r="G629" s="85">
        <f t="shared" si="262"/>
        <v>57831</v>
      </c>
      <c r="H629" s="85">
        <f t="shared" si="262"/>
        <v>69972</v>
      </c>
      <c r="I629" s="85">
        <f t="shared" si="262"/>
        <v>69972</v>
      </c>
      <c r="J629" s="85">
        <f t="shared" si="262"/>
        <v>72126</v>
      </c>
      <c r="K629" s="85">
        <f t="shared" si="262"/>
        <v>52111</v>
      </c>
      <c r="L629" s="85">
        <f t="shared" si="262"/>
        <v>80890</v>
      </c>
      <c r="M629" s="85">
        <f t="shared" si="262"/>
        <v>69643</v>
      </c>
      <c r="N629" s="85">
        <f t="shared" si="262"/>
        <v>83332</v>
      </c>
      <c r="O629" s="85">
        <f aca="true" t="shared" si="263" ref="O629:V629">SUM(O627:O628)</f>
        <v>74547</v>
      </c>
      <c r="P629" s="85">
        <f t="shared" si="263"/>
        <v>85500</v>
      </c>
      <c r="Q629" s="85">
        <f t="shared" si="263"/>
        <v>65212</v>
      </c>
      <c r="R629" s="85">
        <f t="shared" si="263"/>
        <v>95800</v>
      </c>
      <c r="S629" s="85">
        <f t="shared" si="263"/>
        <v>117400</v>
      </c>
      <c r="T629" s="85">
        <f t="shared" si="263"/>
        <v>117400</v>
      </c>
      <c r="U629" s="85">
        <f t="shared" si="263"/>
        <v>117400</v>
      </c>
      <c r="V629" s="85">
        <f t="shared" si="263"/>
        <v>88400</v>
      </c>
      <c r="W629" s="85">
        <f>SUM(W627:W628)</f>
        <v>78852</v>
      </c>
      <c r="X629" s="85">
        <f>SUM(X627:X628)</f>
        <v>88400</v>
      </c>
      <c r="Y629" s="85">
        <f>SUM(Y627:Y628)</f>
        <v>70352</v>
      </c>
      <c r="Z629" s="40">
        <v>90050</v>
      </c>
      <c r="AA629" s="40">
        <v>90050</v>
      </c>
      <c r="AB629" s="40">
        <f>SUM(AB627:AB628)</f>
        <v>170950</v>
      </c>
      <c r="AC629" s="21">
        <f t="shared" si="260"/>
        <v>80900</v>
      </c>
      <c r="AD629" s="34">
        <f t="shared" si="261"/>
        <v>0.8983897834536368</v>
      </c>
    </row>
    <row r="630" spans="6:30" ht="12" customHeight="1">
      <c r="F630" s="61"/>
      <c r="G630" s="61"/>
      <c r="H630" s="61"/>
      <c r="I630" s="61"/>
      <c r="J630" s="61"/>
      <c r="K630" s="61"/>
      <c r="L630" s="61"/>
      <c r="M630" s="82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AC630" s="16">
        <f t="shared" si="260"/>
        <v>0</v>
      </c>
      <c r="AD630" s="31"/>
    </row>
    <row r="631" spans="1:30" ht="12" customHeight="1">
      <c r="A631" s="25">
        <v>2000</v>
      </c>
      <c r="B631" s="26" t="s">
        <v>299</v>
      </c>
      <c r="F631" s="61">
        <v>300</v>
      </c>
      <c r="G631" s="61">
        <v>303</v>
      </c>
      <c r="H631" s="61">
        <v>600</v>
      </c>
      <c r="I631" s="61">
        <v>400</v>
      </c>
      <c r="J631" s="61">
        <v>400</v>
      </c>
      <c r="K631" s="61">
        <v>311</v>
      </c>
      <c r="L631" s="61">
        <v>400</v>
      </c>
      <c r="M631" s="82">
        <v>353</v>
      </c>
      <c r="N631" s="83">
        <v>400</v>
      </c>
      <c r="O631" s="83">
        <v>356</v>
      </c>
      <c r="P631" s="83">
        <v>400</v>
      </c>
      <c r="Q631" s="83">
        <v>326</v>
      </c>
      <c r="R631" s="83">
        <v>450</v>
      </c>
      <c r="S631" s="83">
        <v>550</v>
      </c>
      <c r="T631" s="83">
        <v>550</v>
      </c>
      <c r="U631" s="83">
        <v>550</v>
      </c>
      <c r="V631" s="83">
        <v>650</v>
      </c>
      <c r="W631" s="83">
        <v>615</v>
      </c>
      <c r="X631" s="83">
        <v>650</v>
      </c>
      <c r="Y631" s="83">
        <v>791</v>
      </c>
      <c r="Z631" s="27">
        <v>650</v>
      </c>
      <c r="AA631" s="27">
        <v>650</v>
      </c>
      <c r="AB631" s="27">
        <v>650</v>
      </c>
      <c r="AC631" s="16">
        <f t="shared" si="260"/>
        <v>0</v>
      </c>
      <c r="AD631" s="31">
        <f t="shared" si="261"/>
        <v>0</v>
      </c>
    </row>
    <row r="632" spans="1:30" ht="12" customHeight="1">
      <c r="A632" s="25">
        <v>2007</v>
      </c>
      <c r="B632" s="26" t="s">
        <v>151</v>
      </c>
      <c r="F632" s="61">
        <v>1200</v>
      </c>
      <c r="G632" s="61">
        <v>1104</v>
      </c>
      <c r="H632" s="61">
        <v>1500</v>
      </c>
      <c r="I632" s="61">
        <v>1500</v>
      </c>
      <c r="J632" s="61">
        <v>1800</v>
      </c>
      <c r="K632" s="61">
        <v>878</v>
      </c>
      <c r="L632" s="61">
        <v>1800</v>
      </c>
      <c r="M632" s="82">
        <v>1116</v>
      </c>
      <c r="N632" s="83">
        <v>1800</v>
      </c>
      <c r="O632" s="83">
        <v>1146</v>
      </c>
      <c r="P632" s="83">
        <v>2100</v>
      </c>
      <c r="Q632" s="83">
        <v>1243</v>
      </c>
      <c r="R632" s="83">
        <v>2100</v>
      </c>
      <c r="S632" s="83">
        <v>2500</v>
      </c>
      <c r="T632" s="83">
        <v>2500</v>
      </c>
      <c r="U632" s="83">
        <v>2500</v>
      </c>
      <c r="V632" s="83">
        <v>2700</v>
      </c>
      <c r="W632" s="83">
        <v>1733</v>
      </c>
      <c r="X632" s="83">
        <v>2700</v>
      </c>
      <c r="Y632" s="83">
        <v>1667</v>
      </c>
      <c r="Z632" s="39">
        <v>2700</v>
      </c>
      <c r="AA632" s="39">
        <v>2700</v>
      </c>
      <c r="AB632" s="39">
        <v>2700</v>
      </c>
      <c r="AC632" s="16">
        <f t="shared" si="260"/>
        <v>0</v>
      </c>
      <c r="AD632" s="31">
        <f t="shared" si="261"/>
        <v>0</v>
      </c>
    </row>
    <row r="633" spans="1:30" ht="12" customHeight="1">
      <c r="A633" s="25">
        <v>2008</v>
      </c>
      <c r="B633" s="26" t="s">
        <v>105</v>
      </c>
      <c r="F633" s="61">
        <v>5000</v>
      </c>
      <c r="G633" s="61">
        <v>6112</v>
      </c>
      <c r="H633" s="61">
        <v>6000</v>
      </c>
      <c r="I633" s="61">
        <v>6000</v>
      </c>
      <c r="J633" s="61">
        <v>6500</v>
      </c>
      <c r="K633" s="61">
        <v>2318</v>
      </c>
      <c r="L633" s="61">
        <v>7000</v>
      </c>
      <c r="M633" s="82">
        <v>2562</v>
      </c>
      <c r="N633" s="83">
        <v>7000</v>
      </c>
      <c r="O633" s="83">
        <v>4951</v>
      </c>
      <c r="P633" s="83">
        <v>7000</v>
      </c>
      <c r="Q633" s="83">
        <v>2081</v>
      </c>
      <c r="R633" s="83">
        <v>6000</v>
      </c>
      <c r="S633" s="83">
        <v>7000</v>
      </c>
      <c r="T633" s="83">
        <v>7000</v>
      </c>
      <c r="U633" s="83">
        <v>7000</v>
      </c>
      <c r="V633" s="83">
        <v>8000</v>
      </c>
      <c r="W633" s="83">
        <v>5420</v>
      </c>
      <c r="X633" s="83">
        <v>8000</v>
      </c>
      <c r="Y633" s="83">
        <v>6820</v>
      </c>
      <c r="Z633" s="39">
        <v>8000</v>
      </c>
      <c r="AA633" s="39">
        <v>8000</v>
      </c>
      <c r="AB633" s="39">
        <v>8000</v>
      </c>
      <c r="AC633" s="16">
        <f t="shared" si="260"/>
        <v>0</v>
      </c>
      <c r="AD633" s="31">
        <f t="shared" si="261"/>
        <v>0</v>
      </c>
    </row>
    <row r="634" spans="1:30" ht="12" customHeight="1">
      <c r="A634" s="25">
        <v>2010</v>
      </c>
      <c r="B634" s="26" t="s">
        <v>106</v>
      </c>
      <c r="F634" s="61">
        <v>0</v>
      </c>
      <c r="G634" s="61">
        <v>10963</v>
      </c>
      <c r="H634" s="61">
        <v>12000</v>
      </c>
      <c r="I634" s="61">
        <v>12000</v>
      </c>
      <c r="J634" s="61">
        <v>12000</v>
      </c>
      <c r="K634" s="61">
        <v>20632</v>
      </c>
      <c r="L634" s="61">
        <v>18000</v>
      </c>
      <c r="M634" s="82">
        <v>21162</v>
      </c>
      <c r="N634" s="83">
        <v>21000</v>
      </c>
      <c r="O634" s="83">
        <v>22129</v>
      </c>
      <c r="P634" s="83">
        <v>24000</v>
      </c>
      <c r="Q634" s="83">
        <v>16213</v>
      </c>
      <c r="R634" s="83">
        <v>25000</v>
      </c>
      <c r="S634" s="83">
        <v>25000</v>
      </c>
      <c r="T634" s="83">
        <v>25000</v>
      </c>
      <c r="U634" s="83">
        <v>25000</v>
      </c>
      <c r="V634" s="83">
        <v>26000</v>
      </c>
      <c r="W634" s="83">
        <v>22959</v>
      </c>
      <c r="X634" s="83">
        <v>26000</v>
      </c>
      <c r="Y634" s="83">
        <v>15428</v>
      </c>
      <c r="Z634" s="39">
        <v>25000</v>
      </c>
      <c r="AA634" s="39">
        <v>25000</v>
      </c>
      <c r="AB634" s="39">
        <v>25000</v>
      </c>
      <c r="AC634" s="16">
        <f t="shared" si="260"/>
        <v>0</v>
      </c>
      <c r="AD634" s="31">
        <f t="shared" si="261"/>
        <v>0</v>
      </c>
    </row>
    <row r="635" spans="1:30" ht="12" customHeight="1">
      <c r="A635" s="25">
        <v>2032</v>
      </c>
      <c r="B635" s="26" t="s">
        <v>195</v>
      </c>
      <c r="F635" s="61">
        <v>6000</v>
      </c>
      <c r="G635" s="61">
        <v>6872</v>
      </c>
      <c r="H635" s="61">
        <v>6500</v>
      </c>
      <c r="I635" s="61">
        <v>6000</v>
      </c>
      <c r="J635" s="61">
        <v>6000</v>
      </c>
      <c r="K635" s="61">
        <v>1914</v>
      </c>
      <c r="L635" s="61">
        <v>5000</v>
      </c>
      <c r="M635" s="82">
        <v>1335</v>
      </c>
      <c r="N635" s="83">
        <v>4500</v>
      </c>
      <c r="O635" s="83">
        <v>2116</v>
      </c>
      <c r="P635" s="83">
        <v>3000</v>
      </c>
      <c r="Q635" s="83">
        <v>2878</v>
      </c>
      <c r="R635" s="83">
        <v>4000</v>
      </c>
      <c r="S635" s="83">
        <v>4000</v>
      </c>
      <c r="T635" s="83">
        <v>4000</v>
      </c>
      <c r="U635" s="83">
        <v>4000</v>
      </c>
      <c r="V635" s="83">
        <v>4500</v>
      </c>
      <c r="W635" s="83">
        <v>3355</v>
      </c>
      <c r="X635" s="83">
        <v>4500</v>
      </c>
      <c r="Y635" s="83">
        <v>3162</v>
      </c>
      <c r="Z635" s="39">
        <v>4500</v>
      </c>
      <c r="AA635" s="39">
        <v>4500</v>
      </c>
      <c r="AB635" s="39">
        <v>4500</v>
      </c>
      <c r="AC635" s="16">
        <f t="shared" si="260"/>
        <v>0</v>
      </c>
      <c r="AD635" s="31">
        <f t="shared" si="261"/>
        <v>0</v>
      </c>
    </row>
    <row r="636" spans="1:30" ht="12" customHeight="1">
      <c r="A636" s="25">
        <v>2033</v>
      </c>
      <c r="B636" s="26" t="s">
        <v>196</v>
      </c>
      <c r="F636" s="61">
        <v>9500</v>
      </c>
      <c r="G636" s="61">
        <v>8075</v>
      </c>
      <c r="H636" s="61">
        <v>10000</v>
      </c>
      <c r="I636" s="61">
        <v>9000</v>
      </c>
      <c r="J636" s="61">
        <v>9000</v>
      </c>
      <c r="K636" s="61">
        <v>7724</v>
      </c>
      <c r="L636" s="61">
        <v>9000</v>
      </c>
      <c r="M636" s="82">
        <v>7968</v>
      </c>
      <c r="N636" s="83">
        <v>9000</v>
      </c>
      <c r="O636" s="83">
        <v>3939</v>
      </c>
      <c r="P636" s="83">
        <v>6000</v>
      </c>
      <c r="Q636" s="83">
        <v>5224</v>
      </c>
      <c r="R636" s="83">
        <v>7300</v>
      </c>
      <c r="S636" s="83">
        <v>9000</v>
      </c>
      <c r="T636" s="83">
        <v>9000</v>
      </c>
      <c r="U636" s="83">
        <v>9000</v>
      </c>
      <c r="V636" s="83">
        <v>7300</v>
      </c>
      <c r="W636" s="83">
        <v>5232</v>
      </c>
      <c r="X636" s="83">
        <v>7300</v>
      </c>
      <c r="Y636" s="83">
        <v>7035</v>
      </c>
      <c r="Z636" s="39">
        <v>7300</v>
      </c>
      <c r="AA636" s="39">
        <v>7300</v>
      </c>
      <c r="AB636" s="39">
        <v>7300</v>
      </c>
      <c r="AC636" s="16">
        <f t="shared" si="260"/>
        <v>0</v>
      </c>
      <c r="AD636" s="31">
        <f t="shared" si="261"/>
        <v>0</v>
      </c>
    </row>
    <row r="637" spans="1:30" ht="12" customHeight="1">
      <c r="A637" s="25">
        <v>2034</v>
      </c>
      <c r="B637" s="26" t="s">
        <v>112</v>
      </c>
      <c r="F637" s="61">
        <v>8800</v>
      </c>
      <c r="G637" s="61">
        <v>6891</v>
      </c>
      <c r="H637" s="61">
        <v>8800</v>
      </c>
      <c r="I637" s="61">
        <v>7000</v>
      </c>
      <c r="J637" s="61">
        <v>8000</v>
      </c>
      <c r="K637" s="61">
        <v>7763</v>
      </c>
      <c r="L637" s="61">
        <v>8000</v>
      </c>
      <c r="M637" s="82">
        <v>7284</v>
      </c>
      <c r="N637" s="83">
        <v>8000</v>
      </c>
      <c r="O637" s="83">
        <v>8547</v>
      </c>
      <c r="P637" s="83">
        <v>9000</v>
      </c>
      <c r="Q637" s="83">
        <v>9732</v>
      </c>
      <c r="R637" s="83">
        <v>9000</v>
      </c>
      <c r="S637" s="83">
        <v>9000</v>
      </c>
      <c r="T637" s="83">
        <v>9000</v>
      </c>
      <c r="U637" s="83">
        <v>9000</v>
      </c>
      <c r="V637" s="83">
        <v>9000</v>
      </c>
      <c r="W637" s="83">
        <v>5004</v>
      </c>
      <c r="X637" s="83">
        <v>9000</v>
      </c>
      <c r="Y637" s="83">
        <v>7762</v>
      </c>
      <c r="Z637" s="39">
        <v>9000</v>
      </c>
      <c r="AA637" s="39">
        <v>9000</v>
      </c>
      <c r="AB637" s="39">
        <v>9000</v>
      </c>
      <c r="AC637" s="16">
        <f t="shared" si="260"/>
        <v>0</v>
      </c>
      <c r="AD637" s="31">
        <f t="shared" si="261"/>
        <v>0</v>
      </c>
    </row>
    <row r="638" spans="1:30" ht="12" customHeight="1">
      <c r="A638" s="25">
        <v>2071</v>
      </c>
      <c r="B638" s="26" t="s">
        <v>119</v>
      </c>
      <c r="F638" s="61">
        <v>2500</v>
      </c>
      <c r="G638" s="61">
        <v>302</v>
      </c>
      <c r="H638" s="61">
        <v>2000</v>
      </c>
      <c r="I638" s="61">
        <v>1800</v>
      </c>
      <c r="J638" s="61">
        <v>2000</v>
      </c>
      <c r="K638" s="61">
        <v>1556</v>
      </c>
      <c r="L638" s="61">
        <v>2000</v>
      </c>
      <c r="M638" s="82">
        <v>410</v>
      </c>
      <c r="N638" s="83">
        <v>1800</v>
      </c>
      <c r="O638" s="83">
        <v>1941</v>
      </c>
      <c r="P638" s="83">
        <v>1500</v>
      </c>
      <c r="Q638" s="83">
        <v>928</v>
      </c>
      <c r="R638" s="83">
        <v>1800</v>
      </c>
      <c r="S638" s="83">
        <v>2000</v>
      </c>
      <c r="T638" s="83">
        <v>2000</v>
      </c>
      <c r="U638" s="83">
        <v>2000</v>
      </c>
      <c r="V638" s="83">
        <v>2500</v>
      </c>
      <c r="W638" s="83">
        <v>0</v>
      </c>
      <c r="X638" s="83">
        <v>2500</v>
      </c>
      <c r="Y638" s="83">
        <v>450</v>
      </c>
      <c r="Z638" s="39">
        <v>2500</v>
      </c>
      <c r="AA638" s="39">
        <v>2500</v>
      </c>
      <c r="AB638" s="39">
        <v>2500</v>
      </c>
      <c r="AC638" s="16">
        <f t="shared" si="260"/>
        <v>0</v>
      </c>
      <c r="AD638" s="31">
        <f t="shared" si="261"/>
        <v>0</v>
      </c>
    </row>
    <row r="639" spans="1:30" ht="12" customHeight="1">
      <c r="A639" s="25">
        <v>3022</v>
      </c>
      <c r="B639" s="26" t="s">
        <v>300</v>
      </c>
      <c r="F639" s="61">
        <v>1200</v>
      </c>
      <c r="G639" s="61">
        <v>940</v>
      </c>
      <c r="H639" s="61">
        <v>1200</v>
      </c>
      <c r="I639" s="61">
        <v>1200</v>
      </c>
      <c r="J639" s="61">
        <v>1200</v>
      </c>
      <c r="K639" s="61">
        <v>1067</v>
      </c>
      <c r="L639" s="61">
        <v>1200</v>
      </c>
      <c r="M639" s="82">
        <v>1665</v>
      </c>
      <c r="N639" s="83">
        <v>1600</v>
      </c>
      <c r="O639" s="83">
        <v>1613</v>
      </c>
      <c r="P639" s="83">
        <v>1800</v>
      </c>
      <c r="Q639" s="83">
        <v>1801</v>
      </c>
      <c r="R639" s="83">
        <v>1800</v>
      </c>
      <c r="S639" s="83">
        <v>2600</v>
      </c>
      <c r="T639" s="83">
        <v>2600</v>
      </c>
      <c r="U639" s="83">
        <v>2600</v>
      </c>
      <c r="V639" s="83">
        <v>3500</v>
      </c>
      <c r="W639" s="83">
        <v>1447</v>
      </c>
      <c r="X639" s="83">
        <v>3500</v>
      </c>
      <c r="Y639" s="83">
        <v>1254</v>
      </c>
      <c r="Z639" s="39">
        <v>3790</v>
      </c>
      <c r="AA639" s="39">
        <v>3790</v>
      </c>
      <c r="AB639" s="39">
        <v>3800</v>
      </c>
      <c r="AC639" s="16">
        <f t="shared" si="260"/>
        <v>10</v>
      </c>
      <c r="AD639" s="31">
        <f t="shared" si="261"/>
        <v>0.002638522427440633</v>
      </c>
    </row>
    <row r="640" spans="1:30" ht="12" customHeight="1">
      <c r="A640" s="25">
        <v>3004</v>
      </c>
      <c r="B640" s="26" t="s">
        <v>111</v>
      </c>
      <c r="F640" s="61">
        <v>1500</v>
      </c>
      <c r="G640" s="61">
        <v>0</v>
      </c>
      <c r="H640" s="61">
        <v>10000</v>
      </c>
      <c r="I640" s="61">
        <v>10000</v>
      </c>
      <c r="J640" s="61">
        <v>4000</v>
      </c>
      <c r="K640" s="61">
        <v>279</v>
      </c>
      <c r="L640" s="61">
        <v>4000</v>
      </c>
      <c r="M640" s="82">
        <v>336</v>
      </c>
      <c r="N640" s="83">
        <v>4000</v>
      </c>
      <c r="O640" s="83">
        <v>976</v>
      </c>
      <c r="P640" s="83">
        <v>2000</v>
      </c>
      <c r="Q640" s="83">
        <v>138</v>
      </c>
      <c r="R640" s="83">
        <v>2000</v>
      </c>
      <c r="S640" s="83">
        <v>4500</v>
      </c>
      <c r="T640" s="83">
        <v>4500</v>
      </c>
      <c r="U640" s="83">
        <v>4500</v>
      </c>
      <c r="V640" s="83">
        <v>4500</v>
      </c>
      <c r="W640" s="83">
        <v>5866</v>
      </c>
      <c r="X640" s="83">
        <v>4500</v>
      </c>
      <c r="Y640" s="83">
        <v>2336</v>
      </c>
      <c r="Z640" s="39">
        <v>4500</v>
      </c>
      <c r="AA640" s="39">
        <v>4500</v>
      </c>
      <c r="AB640" s="39">
        <v>4500</v>
      </c>
      <c r="AC640" s="16">
        <f t="shared" si="260"/>
        <v>0</v>
      </c>
      <c r="AD640" s="31">
        <f t="shared" si="261"/>
        <v>0</v>
      </c>
    </row>
    <row r="641" spans="1:30" ht="12" customHeight="1">
      <c r="A641" s="25">
        <v>3005</v>
      </c>
      <c r="B641" s="26" t="s">
        <v>200</v>
      </c>
      <c r="F641" s="61">
        <v>7300</v>
      </c>
      <c r="G641" s="61">
        <v>5112</v>
      </c>
      <c r="H641" s="61">
        <v>7300</v>
      </c>
      <c r="I641" s="61">
        <v>7000</v>
      </c>
      <c r="J641" s="61">
        <v>7000</v>
      </c>
      <c r="K641" s="61">
        <v>7279</v>
      </c>
      <c r="L641" s="61">
        <v>6500</v>
      </c>
      <c r="M641" s="82">
        <v>3219</v>
      </c>
      <c r="N641" s="83">
        <v>6000</v>
      </c>
      <c r="O641" s="83">
        <v>7142</v>
      </c>
      <c r="P641" s="83">
        <v>10000</v>
      </c>
      <c r="Q641" s="83">
        <v>9878</v>
      </c>
      <c r="R641" s="83">
        <v>62250</v>
      </c>
      <c r="S641" s="83">
        <v>13400</v>
      </c>
      <c r="T641" s="83">
        <v>13400</v>
      </c>
      <c r="U641" s="83">
        <v>13400</v>
      </c>
      <c r="V641" s="83">
        <v>15000</v>
      </c>
      <c r="W641" s="83">
        <v>10996</v>
      </c>
      <c r="X641" s="83">
        <v>15000</v>
      </c>
      <c r="Y641" s="83">
        <v>14739</v>
      </c>
      <c r="Z641" s="39">
        <v>15000</v>
      </c>
      <c r="AA641" s="39">
        <v>15000</v>
      </c>
      <c r="AB641" s="39">
        <v>15000</v>
      </c>
      <c r="AC641" s="16">
        <f t="shared" si="260"/>
        <v>0</v>
      </c>
      <c r="AD641" s="31">
        <f t="shared" si="261"/>
        <v>0</v>
      </c>
    </row>
    <row r="642" spans="1:30" ht="12" customHeight="1">
      <c r="A642" s="25">
        <v>3006</v>
      </c>
      <c r="B642" s="26" t="s">
        <v>148</v>
      </c>
      <c r="F642" s="61">
        <v>2700</v>
      </c>
      <c r="G642" s="61">
        <v>2583</v>
      </c>
      <c r="H642" s="61">
        <v>2700</v>
      </c>
      <c r="I642" s="61">
        <v>2700</v>
      </c>
      <c r="J642" s="61">
        <v>3000</v>
      </c>
      <c r="K642" s="61">
        <v>1917</v>
      </c>
      <c r="L642" s="61">
        <v>3500</v>
      </c>
      <c r="M642" s="82">
        <v>2942</v>
      </c>
      <c r="N642" s="83">
        <v>3500</v>
      </c>
      <c r="O642" s="83">
        <v>1524</v>
      </c>
      <c r="P642" s="83">
        <v>3500</v>
      </c>
      <c r="Q642" s="83">
        <v>1652</v>
      </c>
      <c r="R642" s="83">
        <v>3500</v>
      </c>
      <c r="S642" s="83">
        <v>3500</v>
      </c>
      <c r="T642" s="83">
        <v>3500</v>
      </c>
      <c r="U642" s="83">
        <v>3500</v>
      </c>
      <c r="V642" s="83">
        <v>2500</v>
      </c>
      <c r="W642" s="83">
        <v>2277</v>
      </c>
      <c r="X642" s="83">
        <v>2500</v>
      </c>
      <c r="Y642" s="83">
        <v>2249</v>
      </c>
      <c r="Z642" s="39">
        <v>2500</v>
      </c>
      <c r="AA642" s="39">
        <v>2500</v>
      </c>
      <c r="AB642" s="39">
        <v>2500</v>
      </c>
      <c r="AC642" s="16">
        <f t="shared" si="260"/>
        <v>0</v>
      </c>
      <c r="AD642" s="31">
        <f t="shared" si="261"/>
        <v>0</v>
      </c>
    </row>
    <row r="643" spans="1:30" ht="12" customHeight="1">
      <c r="A643" s="25">
        <v>4001</v>
      </c>
      <c r="B643" s="26" t="s">
        <v>126</v>
      </c>
      <c r="F643" s="61"/>
      <c r="G643" s="61"/>
      <c r="H643" s="61"/>
      <c r="I643" s="61"/>
      <c r="J643" s="61"/>
      <c r="K643" s="61"/>
      <c r="L643" s="61"/>
      <c r="M643" s="82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>
        <v>160000</v>
      </c>
      <c r="Y643" s="83">
        <v>0</v>
      </c>
      <c r="AC643" s="16"/>
      <c r="AD643" s="31"/>
    </row>
    <row r="644" spans="1:30" ht="12" customHeight="1">
      <c r="A644" s="25">
        <v>6010</v>
      </c>
      <c r="B644" s="26" t="s">
        <v>301</v>
      </c>
      <c r="F644" s="61"/>
      <c r="G644" s="61"/>
      <c r="H644" s="61">
        <v>2078</v>
      </c>
      <c r="I644" s="61">
        <v>2078</v>
      </c>
      <c r="J644" s="61">
        <v>2078</v>
      </c>
      <c r="K644" s="61">
        <v>2078</v>
      </c>
      <c r="L644" s="61">
        <v>0</v>
      </c>
      <c r="M644" s="82">
        <v>3287</v>
      </c>
      <c r="N644" s="82"/>
      <c r="O644" s="83">
        <v>2279</v>
      </c>
      <c r="P644" s="83">
        <v>2337</v>
      </c>
      <c r="Q644" s="83">
        <v>2337</v>
      </c>
      <c r="R644" s="83">
        <v>2337</v>
      </c>
      <c r="S644" s="83">
        <v>2337</v>
      </c>
      <c r="T644" s="83">
        <v>2337</v>
      </c>
      <c r="U644" s="83">
        <v>2337</v>
      </c>
      <c r="V644" s="83">
        <v>5236</v>
      </c>
      <c r="W644" s="83">
        <v>5236</v>
      </c>
      <c r="X644" s="83">
        <v>5236</v>
      </c>
      <c r="Y644" s="38">
        <v>5236</v>
      </c>
      <c r="Z644" s="38">
        <v>5256</v>
      </c>
      <c r="AA644" s="38">
        <v>5256</v>
      </c>
      <c r="AB644" s="38">
        <v>7500</v>
      </c>
      <c r="AC644" s="16">
        <f t="shared" si="260"/>
        <v>2244</v>
      </c>
      <c r="AD644" s="31">
        <f t="shared" si="261"/>
        <v>0.4269406392694064</v>
      </c>
    </row>
    <row r="645" spans="1:30" s="33" customFormat="1" ht="12" customHeight="1">
      <c r="A645" s="32"/>
      <c r="B645" s="26" t="s">
        <v>141</v>
      </c>
      <c r="C645" s="5"/>
      <c r="D645" s="4"/>
      <c r="E645" s="5"/>
      <c r="F645" s="85">
        <f aca="true" t="shared" si="264" ref="F645:Y645">SUM(F631:F644)</f>
        <v>46000</v>
      </c>
      <c r="G645" s="85">
        <f t="shared" si="264"/>
        <v>49257</v>
      </c>
      <c r="H645" s="85">
        <f t="shared" si="264"/>
        <v>70678</v>
      </c>
      <c r="I645" s="85">
        <f t="shared" si="264"/>
        <v>66678</v>
      </c>
      <c r="J645" s="85">
        <f t="shared" si="264"/>
        <v>62978</v>
      </c>
      <c r="K645" s="85">
        <f t="shared" si="264"/>
        <v>55716</v>
      </c>
      <c r="L645" s="85">
        <f t="shared" si="264"/>
        <v>66400</v>
      </c>
      <c r="M645" s="85">
        <f t="shared" si="264"/>
        <v>53639</v>
      </c>
      <c r="N645" s="85">
        <f t="shared" si="264"/>
        <v>68600</v>
      </c>
      <c r="O645" s="86">
        <f t="shared" si="264"/>
        <v>58659</v>
      </c>
      <c r="P645" s="86">
        <f t="shared" si="264"/>
        <v>72637</v>
      </c>
      <c r="Q645" s="86">
        <f t="shared" si="264"/>
        <v>54431</v>
      </c>
      <c r="R645" s="86">
        <f t="shared" si="264"/>
        <v>127537</v>
      </c>
      <c r="S645" s="86">
        <f t="shared" si="264"/>
        <v>85387</v>
      </c>
      <c r="T645" s="86">
        <f t="shared" si="264"/>
        <v>85387</v>
      </c>
      <c r="U645" s="86">
        <f t="shared" si="264"/>
        <v>85387</v>
      </c>
      <c r="V645" s="86">
        <f t="shared" si="264"/>
        <v>91386</v>
      </c>
      <c r="W645" s="86">
        <f t="shared" si="264"/>
        <v>70140</v>
      </c>
      <c r="X645" s="86">
        <f t="shared" si="264"/>
        <v>251386</v>
      </c>
      <c r="Y645" s="86">
        <f t="shared" si="264"/>
        <v>68929</v>
      </c>
      <c r="Z645" s="40">
        <f>SUM(Z631:Z644)</f>
        <v>90696</v>
      </c>
      <c r="AA645" s="40">
        <f>SUM(AA631:AA644)</f>
        <v>90696</v>
      </c>
      <c r="AB645" s="40">
        <f>SUM(AB631:AB644)</f>
        <v>92950</v>
      </c>
      <c r="AC645" s="21">
        <f t="shared" si="260"/>
        <v>2254</v>
      </c>
      <c r="AD645" s="34">
        <f t="shared" si="261"/>
        <v>0.02485225368263209</v>
      </c>
    </row>
    <row r="646" spans="1:30" s="33" customFormat="1" ht="12" customHeight="1">
      <c r="A646" s="32"/>
      <c r="B646" s="26" t="s">
        <v>302</v>
      </c>
      <c r="C646" s="5"/>
      <c r="D646" s="4"/>
      <c r="E646" s="5"/>
      <c r="F646" s="85">
        <f aca="true" t="shared" si="265" ref="F646:Z646">SUM(F629+F645)</f>
        <v>94947</v>
      </c>
      <c r="G646" s="85">
        <f t="shared" si="265"/>
        <v>107088</v>
      </c>
      <c r="H646" s="85">
        <f t="shared" si="265"/>
        <v>140650</v>
      </c>
      <c r="I646" s="85">
        <f t="shared" si="265"/>
        <v>136650</v>
      </c>
      <c r="J646" s="85">
        <f t="shared" si="265"/>
        <v>135104</v>
      </c>
      <c r="K646" s="85">
        <f t="shared" si="265"/>
        <v>107827</v>
      </c>
      <c r="L646" s="85">
        <f t="shared" si="265"/>
        <v>147290</v>
      </c>
      <c r="M646" s="85">
        <f t="shared" si="265"/>
        <v>123282</v>
      </c>
      <c r="N646" s="85">
        <f t="shared" si="265"/>
        <v>151932</v>
      </c>
      <c r="O646" s="85">
        <f t="shared" si="265"/>
        <v>133206</v>
      </c>
      <c r="P646" s="85">
        <f t="shared" si="265"/>
        <v>158137</v>
      </c>
      <c r="Q646" s="85">
        <f t="shared" si="265"/>
        <v>119643</v>
      </c>
      <c r="R646" s="85">
        <f t="shared" si="265"/>
        <v>223337</v>
      </c>
      <c r="S646" s="85">
        <f t="shared" si="265"/>
        <v>202787</v>
      </c>
      <c r="T646" s="85">
        <f t="shared" si="265"/>
        <v>202787</v>
      </c>
      <c r="U646" s="85">
        <f t="shared" si="265"/>
        <v>202787</v>
      </c>
      <c r="V646" s="85">
        <f t="shared" si="265"/>
        <v>179786</v>
      </c>
      <c r="W646" s="85">
        <f t="shared" si="265"/>
        <v>148992</v>
      </c>
      <c r="X646" s="85">
        <f t="shared" si="265"/>
        <v>339786</v>
      </c>
      <c r="Y646" s="85">
        <f t="shared" si="265"/>
        <v>139281</v>
      </c>
      <c r="Z646" s="85">
        <f t="shared" si="265"/>
        <v>180746</v>
      </c>
      <c r="AA646" s="85">
        <f>SUM(AA629+AA645)</f>
        <v>180746</v>
      </c>
      <c r="AB646" s="85">
        <f>SUM(AB629+AB645)</f>
        <v>263900</v>
      </c>
      <c r="AC646" s="21">
        <f t="shared" si="260"/>
        <v>83154</v>
      </c>
      <c r="AD646" s="34">
        <f t="shared" si="261"/>
        <v>0.46005997366470075</v>
      </c>
    </row>
    <row r="647" spans="6:24" ht="12" customHeight="1">
      <c r="F647" s="61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</row>
    <row r="648" spans="1:30" ht="12" customHeight="1">
      <c r="A648" s="72">
        <v>815</v>
      </c>
      <c r="B648" s="73" t="s">
        <v>303</v>
      </c>
      <c r="C648" s="3" t="s">
        <v>1</v>
      </c>
      <c r="D648" s="6" t="s">
        <v>2</v>
      </c>
      <c r="E648" s="6" t="s">
        <v>1</v>
      </c>
      <c r="F648" s="72" t="s">
        <v>2</v>
      </c>
      <c r="G648" s="72" t="s">
        <v>1</v>
      </c>
      <c r="H648" s="72" t="s">
        <v>2</v>
      </c>
      <c r="I648" s="6" t="s">
        <v>1</v>
      </c>
      <c r="J648" s="6" t="s">
        <v>2</v>
      </c>
      <c r="K648" s="6" t="s">
        <v>1</v>
      </c>
      <c r="L648" s="6" t="s">
        <v>2</v>
      </c>
      <c r="M648" s="6" t="s">
        <v>1</v>
      </c>
      <c r="N648" s="6" t="s">
        <v>2</v>
      </c>
      <c r="O648" s="6" t="s">
        <v>1</v>
      </c>
      <c r="P648" s="6" t="s">
        <v>2</v>
      </c>
      <c r="Q648" s="6" t="s">
        <v>1</v>
      </c>
      <c r="R648" s="6" t="s">
        <v>2</v>
      </c>
      <c r="S648" s="6" t="s">
        <v>43</v>
      </c>
      <c r="T648" s="6" t="s">
        <v>2</v>
      </c>
      <c r="U648" s="6" t="s">
        <v>42</v>
      </c>
      <c r="V648" s="6" t="s">
        <v>2</v>
      </c>
      <c r="W648" s="6" t="s">
        <v>42</v>
      </c>
      <c r="X648" s="6" t="s">
        <v>2</v>
      </c>
      <c r="Y648" s="6" t="s">
        <v>1</v>
      </c>
      <c r="Z648" s="6" t="s">
        <v>2</v>
      </c>
      <c r="AA648" s="6" t="s">
        <v>43</v>
      </c>
      <c r="AB648" s="6" t="s">
        <v>2</v>
      </c>
      <c r="AC648" s="6" t="s">
        <v>3</v>
      </c>
      <c r="AD648" s="7" t="s">
        <v>4</v>
      </c>
    </row>
    <row r="649" spans="1:30" ht="12" customHeight="1">
      <c r="A649" s="72"/>
      <c r="B649" s="73"/>
      <c r="C649" s="3" t="s">
        <v>5</v>
      </c>
      <c r="D649" s="6" t="s">
        <v>6</v>
      </c>
      <c r="E649" s="6" t="s">
        <v>6</v>
      </c>
      <c r="F649" s="72" t="s">
        <v>7</v>
      </c>
      <c r="G649" s="72" t="s">
        <v>7</v>
      </c>
      <c r="H649" s="72" t="s">
        <v>8</v>
      </c>
      <c r="I649" s="6" t="s">
        <v>8</v>
      </c>
      <c r="J649" s="6" t="s">
        <v>9</v>
      </c>
      <c r="K649" s="6" t="s">
        <v>291</v>
      </c>
      <c r="L649" s="6" t="s">
        <v>292</v>
      </c>
      <c r="M649" s="6" t="s">
        <v>292</v>
      </c>
      <c r="N649" s="6" t="s">
        <v>44</v>
      </c>
      <c r="O649" s="6" t="s">
        <v>11</v>
      </c>
      <c r="P649" s="6" t="s">
        <v>45</v>
      </c>
      <c r="Q649" s="6" t="s">
        <v>45</v>
      </c>
      <c r="R649" s="6" t="s">
        <v>46</v>
      </c>
      <c r="S649" s="6" t="s">
        <v>13</v>
      </c>
      <c r="T649" s="6" t="s">
        <v>14</v>
      </c>
      <c r="U649" s="6" t="s">
        <v>14</v>
      </c>
      <c r="V649" s="6" t="s">
        <v>15</v>
      </c>
      <c r="W649" s="6" t="s">
        <v>15</v>
      </c>
      <c r="X649" s="6" t="s">
        <v>16</v>
      </c>
      <c r="Y649" s="6" t="s">
        <v>16</v>
      </c>
      <c r="Z649" s="6" t="s">
        <v>17</v>
      </c>
      <c r="AA649" s="6" t="s">
        <v>17</v>
      </c>
      <c r="AB649" s="6" t="s">
        <v>402</v>
      </c>
      <c r="AC649" s="6" t="s">
        <v>400</v>
      </c>
      <c r="AD649" s="7" t="s">
        <v>400</v>
      </c>
    </row>
    <row r="650" spans="1:102" s="76" customFormat="1" ht="12" customHeight="1">
      <c r="A650" s="74"/>
      <c r="B650" s="75" t="s">
        <v>293</v>
      </c>
      <c r="D650" s="77"/>
      <c r="F650" s="74"/>
      <c r="G650" s="74"/>
      <c r="H650" s="74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9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</row>
    <row r="651" spans="1:102" s="76" customFormat="1" ht="12" customHeight="1">
      <c r="A651" s="81" t="s">
        <v>304</v>
      </c>
      <c r="B651" s="75" t="s">
        <v>305</v>
      </c>
      <c r="D651" s="77"/>
      <c r="F651" s="74"/>
      <c r="G651" s="74"/>
      <c r="H651" s="74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>
        <v>1494953</v>
      </c>
      <c r="V651" s="78">
        <v>1500000</v>
      </c>
      <c r="W651" s="78">
        <v>1619259</v>
      </c>
      <c r="X651" s="78">
        <v>1545000</v>
      </c>
      <c r="Y651" s="39">
        <v>1628963</v>
      </c>
      <c r="Z651" s="39">
        <v>1600000</v>
      </c>
      <c r="AA651" s="39">
        <v>1679500</v>
      </c>
      <c r="AB651" s="151">
        <v>1730000</v>
      </c>
      <c r="AC651" s="16">
        <f aca="true" t="shared" si="266" ref="AC651:AC674">SUM(AB651-Z651)</f>
        <v>130000</v>
      </c>
      <c r="AD651" s="31">
        <f>SUM(AC651/Z651)</f>
        <v>0.08125</v>
      </c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</row>
    <row r="652" spans="1:102" s="76" customFormat="1" ht="12" customHeight="1">
      <c r="A652" s="81" t="s">
        <v>306</v>
      </c>
      <c r="B652" s="75" t="s">
        <v>307</v>
      </c>
      <c r="D652" s="77"/>
      <c r="F652" s="74"/>
      <c r="G652" s="74"/>
      <c r="H652" s="74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>
        <v>33550</v>
      </c>
      <c r="V652" s="78">
        <v>10000</v>
      </c>
      <c r="W652" s="78">
        <v>48000</v>
      </c>
      <c r="X652" s="78">
        <v>15000</v>
      </c>
      <c r="Y652" s="39">
        <v>38176</v>
      </c>
      <c r="Z652" s="39">
        <v>25000</v>
      </c>
      <c r="AA652" s="39">
        <v>25000</v>
      </c>
      <c r="AB652" s="39">
        <v>25000</v>
      </c>
      <c r="AC652" s="16">
        <f t="shared" si="266"/>
        <v>0</v>
      </c>
      <c r="AD652" s="31">
        <f>SUM(AC652/Z652)</f>
        <v>0</v>
      </c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</row>
    <row r="653" spans="1:102" s="76" customFormat="1" ht="12" customHeight="1">
      <c r="A653" s="81" t="s">
        <v>308</v>
      </c>
      <c r="B653" s="75" t="s">
        <v>309</v>
      </c>
      <c r="D653" s="77"/>
      <c r="F653" s="74"/>
      <c r="G653" s="74"/>
      <c r="H653" s="74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>
        <v>2351</v>
      </c>
      <c r="V653" s="78">
        <v>5000</v>
      </c>
      <c r="W653" s="78">
        <v>2878</v>
      </c>
      <c r="X653" s="78">
        <v>5000</v>
      </c>
      <c r="Y653" s="39">
        <v>3363</v>
      </c>
      <c r="Z653" s="27">
        <v>300</v>
      </c>
      <c r="AA653" s="27">
        <v>300</v>
      </c>
      <c r="AB653" s="27">
        <v>300</v>
      </c>
      <c r="AC653" s="16">
        <f t="shared" si="266"/>
        <v>0</v>
      </c>
      <c r="AD653" s="31">
        <f>SUM(AC653/Z653)</f>
        <v>0</v>
      </c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  <c r="CX653" s="80"/>
    </row>
    <row r="654" spans="1:102" s="76" customFormat="1" ht="12" customHeight="1">
      <c r="A654" s="74"/>
      <c r="B654" s="75" t="s">
        <v>29</v>
      </c>
      <c r="D654" s="77"/>
      <c r="F654" s="74"/>
      <c r="G654" s="74"/>
      <c r="H654" s="74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27"/>
      <c r="Z654" s="27"/>
      <c r="AA654" s="27"/>
      <c r="AB654" s="27"/>
      <c r="AC654" s="16"/>
      <c r="AD654" s="31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</row>
    <row r="655" spans="1:102" s="102" customFormat="1" ht="12" customHeight="1">
      <c r="A655" s="74"/>
      <c r="B655" s="75" t="s">
        <v>310</v>
      </c>
      <c r="D655" s="144"/>
      <c r="F655" s="74"/>
      <c r="G655" s="74"/>
      <c r="H655" s="74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>
        <f aca="true" t="shared" si="267" ref="U655:Z655">SUM(U651:U654)</f>
        <v>1530854</v>
      </c>
      <c r="V655" s="78">
        <f t="shared" si="267"/>
        <v>1515000</v>
      </c>
      <c r="W655" s="78">
        <f t="shared" si="267"/>
        <v>1670137</v>
      </c>
      <c r="X655" s="78">
        <f t="shared" si="267"/>
        <v>1565000</v>
      </c>
      <c r="Y655" s="40">
        <f t="shared" si="267"/>
        <v>1670502</v>
      </c>
      <c r="Z655" s="40">
        <f t="shared" si="267"/>
        <v>1625300</v>
      </c>
      <c r="AA655" s="40">
        <f>SUM(AA651:AA654)</f>
        <v>1704800</v>
      </c>
      <c r="AB655" s="40">
        <f>SUM(AB651:AB654)</f>
        <v>1755300</v>
      </c>
      <c r="AC655" s="21">
        <f t="shared" si="266"/>
        <v>130000</v>
      </c>
      <c r="AD655" s="34">
        <f>SUM(AC655/Z655)</f>
        <v>0.0799852334953547</v>
      </c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  <c r="BQ655" s="145"/>
      <c r="BR655" s="145"/>
      <c r="BS655" s="145"/>
      <c r="BT655" s="145"/>
      <c r="BU655" s="145"/>
      <c r="BV655" s="145"/>
      <c r="BW655" s="145"/>
      <c r="BX655" s="145"/>
      <c r="BY655" s="145"/>
      <c r="BZ655" s="145"/>
      <c r="CA655" s="145"/>
      <c r="CB655" s="145"/>
      <c r="CC655" s="145"/>
      <c r="CD655" s="145"/>
      <c r="CE655" s="145"/>
      <c r="CF655" s="145"/>
      <c r="CG655" s="145"/>
      <c r="CH655" s="145"/>
      <c r="CI655" s="145"/>
      <c r="CJ655" s="145"/>
      <c r="CK655" s="145"/>
      <c r="CL655" s="145"/>
      <c r="CM655" s="145"/>
      <c r="CN655" s="145"/>
      <c r="CO655" s="145"/>
      <c r="CP655" s="145"/>
      <c r="CQ655" s="145"/>
      <c r="CR655" s="145"/>
      <c r="CS655" s="145"/>
      <c r="CT655" s="145"/>
      <c r="CU655" s="145"/>
      <c r="CV655" s="145"/>
      <c r="CW655" s="145"/>
      <c r="CX655" s="145"/>
    </row>
    <row r="656" spans="1:102" s="76" customFormat="1" ht="12" customHeight="1">
      <c r="A656" s="74"/>
      <c r="B656" s="75"/>
      <c r="D656" s="77"/>
      <c r="F656" s="74"/>
      <c r="G656" s="74"/>
      <c r="H656" s="74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16"/>
      <c r="AD656" s="79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  <c r="CX656" s="80"/>
    </row>
    <row r="657" spans="1:102" s="76" customFormat="1" ht="12" customHeight="1">
      <c r="A657" s="74"/>
      <c r="B657" s="75" t="s">
        <v>311</v>
      </c>
      <c r="D657" s="77"/>
      <c r="F657" s="74"/>
      <c r="G657" s="74"/>
      <c r="H657" s="74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16"/>
      <c r="AD657" s="79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  <c r="CX657" s="80"/>
    </row>
    <row r="658" spans="1:30" ht="12" customHeight="1">
      <c r="A658" s="90">
        <v>1001</v>
      </c>
      <c r="B658" s="91" t="s">
        <v>92</v>
      </c>
      <c r="F658" s="92">
        <v>7371</v>
      </c>
      <c r="G658" s="92">
        <v>7373</v>
      </c>
      <c r="H658" s="92">
        <v>7900</v>
      </c>
      <c r="I658" s="92">
        <v>7957</v>
      </c>
      <c r="J658" s="92">
        <v>8196</v>
      </c>
      <c r="K658" s="92">
        <v>7441</v>
      </c>
      <c r="L658" s="92">
        <v>8133</v>
      </c>
      <c r="M658" s="92">
        <v>8077</v>
      </c>
      <c r="N658" s="92">
        <v>8336</v>
      </c>
      <c r="O658" s="92">
        <v>6437</v>
      </c>
      <c r="P658" s="92">
        <v>8544</v>
      </c>
      <c r="Q658" s="92">
        <v>8300</v>
      </c>
      <c r="R658" s="92">
        <v>9985</v>
      </c>
      <c r="S658" s="92">
        <v>9985</v>
      </c>
      <c r="T658" s="92">
        <v>10382</v>
      </c>
      <c r="U658" s="92">
        <v>8709</v>
      </c>
      <c r="V658" s="92">
        <v>10797</v>
      </c>
      <c r="W658" s="92">
        <v>10797</v>
      </c>
      <c r="X658" s="92">
        <v>10993</v>
      </c>
      <c r="Y658" s="39">
        <v>10796</v>
      </c>
      <c r="Z658" s="39">
        <v>11212</v>
      </c>
      <c r="AA658" s="39">
        <v>11212</v>
      </c>
      <c r="AB658" s="39">
        <v>11548</v>
      </c>
      <c r="AC658" s="16">
        <f t="shared" si="266"/>
        <v>336</v>
      </c>
      <c r="AD658" s="31">
        <f aca="true" t="shared" si="268" ref="AD658:AD674">SUM(AC658/Z658)</f>
        <v>0.029967891544773455</v>
      </c>
    </row>
    <row r="659" spans="1:30" ht="12" customHeight="1">
      <c r="A659" s="90">
        <v>1003</v>
      </c>
      <c r="B659" s="91" t="s">
        <v>192</v>
      </c>
      <c r="F659" s="92">
        <v>700</v>
      </c>
      <c r="G659" s="92">
        <v>424</v>
      </c>
      <c r="H659" s="92">
        <v>721</v>
      </c>
      <c r="I659" s="92">
        <v>550</v>
      </c>
      <c r="J659" s="92">
        <v>742</v>
      </c>
      <c r="K659" s="92">
        <v>1610</v>
      </c>
      <c r="L659" s="92">
        <v>1200</v>
      </c>
      <c r="M659" s="92">
        <v>250</v>
      </c>
      <c r="N659" s="92">
        <v>1240</v>
      </c>
      <c r="O659" s="92">
        <v>861</v>
      </c>
      <c r="P659" s="92">
        <v>1240</v>
      </c>
      <c r="Q659" s="92">
        <v>923</v>
      </c>
      <c r="R659" s="92">
        <v>1290</v>
      </c>
      <c r="S659" s="92">
        <v>1290</v>
      </c>
      <c r="T659" s="92">
        <v>1341</v>
      </c>
      <c r="U659" s="92">
        <v>696</v>
      </c>
      <c r="V659" s="92">
        <v>1395</v>
      </c>
      <c r="W659" s="92">
        <v>468</v>
      </c>
      <c r="X659" s="92">
        <v>850</v>
      </c>
      <c r="Y659" s="27">
        <v>480</v>
      </c>
      <c r="Z659" s="27">
        <v>867</v>
      </c>
      <c r="AA659" s="27">
        <v>700</v>
      </c>
      <c r="AB659" s="27">
        <v>1860</v>
      </c>
      <c r="AC659" s="16">
        <f t="shared" si="266"/>
        <v>993</v>
      </c>
      <c r="AD659" s="31">
        <f t="shared" si="268"/>
        <v>1.1453287197231834</v>
      </c>
    </row>
    <row r="660" spans="1:30" ht="12" customHeight="1">
      <c r="A660" s="90">
        <v>1020</v>
      </c>
      <c r="B660" s="91" t="s">
        <v>95</v>
      </c>
      <c r="F660" s="92">
        <v>617</v>
      </c>
      <c r="G660" s="92">
        <v>585</v>
      </c>
      <c r="H660" s="92">
        <f>SUM(H658+H659)*0.0765</f>
        <v>659.5065</v>
      </c>
      <c r="I660" s="92">
        <v>570</v>
      </c>
      <c r="J660" s="92">
        <v>684</v>
      </c>
      <c r="K660" s="92">
        <v>412</v>
      </c>
      <c r="L660" s="92">
        <v>714</v>
      </c>
      <c r="M660" s="92">
        <v>568</v>
      </c>
      <c r="N660" s="92">
        <v>733</v>
      </c>
      <c r="O660" s="92">
        <v>170</v>
      </c>
      <c r="P660" s="92">
        <v>748</v>
      </c>
      <c r="Q660" s="92">
        <v>588</v>
      </c>
      <c r="R660" s="92">
        <f>SUM(R658:R659)*0.0765</f>
        <v>862.5375</v>
      </c>
      <c r="S660" s="92">
        <v>950</v>
      </c>
      <c r="T660" s="92">
        <f>SUM(T658:T659)*0.0765</f>
        <v>896.8095</v>
      </c>
      <c r="U660" s="92">
        <v>624</v>
      </c>
      <c r="V660" s="92">
        <v>933</v>
      </c>
      <c r="W660" s="92">
        <v>1074</v>
      </c>
      <c r="X660" s="92">
        <f>SUM(X658:X659)*0.0765</f>
        <v>905.9895</v>
      </c>
      <c r="Y660" s="39">
        <v>906</v>
      </c>
      <c r="Z660" s="39">
        <f>SUM(Z657:Z659)*0.0765</f>
        <v>924.0435</v>
      </c>
      <c r="AA660" s="39">
        <f>SUM(AA657:AA659)*0.0765</f>
        <v>911.268</v>
      </c>
      <c r="AB660" s="39">
        <f>SUM(AB657:AB659)*0.0765</f>
        <v>1025.712</v>
      </c>
      <c r="AC660" s="16">
        <f t="shared" si="266"/>
        <v>101.6685</v>
      </c>
      <c r="AD660" s="31">
        <f t="shared" si="268"/>
        <v>0.11002566437619007</v>
      </c>
    </row>
    <row r="661" spans="1:30" ht="12" customHeight="1">
      <c r="A661" s="93"/>
      <c r="B661" s="26" t="s">
        <v>298</v>
      </c>
      <c r="F661" s="94">
        <f>SUM(F658:F660)</f>
        <v>8688</v>
      </c>
      <c r="G661" s="94">
        <f>SUM(G658:G660)</f>
        <v>8382</v>
      </c>
      <c r="H661" s="94">
        <f>SUM(H658:H660)</f>
        <v>9280.5065</v>
      </c>
      <c r="I661" s="94">
        <f>SUM(I658:I660)</f>
        <v>9077</v>
      </c>
      <c r="J661" s="94">
        <v>9622</v>
      </c>
      <c r="K661" s="94">
        <f aca="true" t="shared" si="269" ref="K661:Z661">SUM(K658:K660)</f>
        <v>9463</v>
      </c>
      <c r="L661" s="94">
        <f t="shared" si="269"/>
        <v>10047</v>
      </c>
      <c r="M661" s="94">
        <f t="shared" si="269"/>
        <v>8895</v>
      </c>
      <c r="N661" s="94">
        <f t="shared" si="269"/>
        <v>10309</v>
      </c>
      <c r="O661" s="94">
        <f t="shared" si="269"/>
        <v>7468</v>
      </c>
      <c r="P661" s="94">
        <f t="shared" si="269"/>
        <v>10532</v>
      </c>
      <c r="Q661" s="94">
        <f t="shared" si="269"/>
        <v>9811</v>
      </c>
      <c r="R661" s="94">
        <f t="shared" si="269"/>
        <v>12137.5375</v>
      </c>
      <c r="S661" s="94">
        <f t="shared" si="269"/>
        <v>12225</v>
      </c>
      <c r="T661" s="94">
        <f t="shared" si="269"/>
        <v>12619.8095</v>
      </c>
      <c r="U661" s="94">
        <f t="shared" si="269"/>
        <v>10029</v>
      </c>
      <c r="V661" s="94">
        <f t="shared" si="269"/>
        <v>13125</v>
      </c>
      <c r="W661" s="94">
        <f t="shared" si="269"/>
        <v>12339</v>
      </c>
      <c r="X661" s="94">
        <f t="shared" si="269"/>
        <v>12748.9895</v>
      </c>
      <c r="Y661" s="40">
        <f t="shared" si="269"/>
        <v>12182</v>
      </c>
      <c r="Z661" s="40">
        <f t="shared" si="269"/>
        <v>13003.0435</v>
      </c>
      <c r="AA661" s="40">
        <f>SUM(AA658:AA660)</f>
        <v>12823.268</v>
      </c>
      <c r="AB661" s="40">
        <f>SUM(AB658:AB660)</f>
        <v>14433.712</v>
      </c>
      <c r="AC661" s="16">
        <f t="shared" si="266"/>
        <v>1430.6684999999998</v>
      </c>
      <c r="AD661" s="31">
        <f t="shared" si="268"/>
        <v>0.11002566437619006</v>
      </c>
    </row>
    <row r="662" spans="1:30" ht="12" customHeight="1">
      <c r="A662" s="90">
        <v>2022</v>
      </c>
      <c r="B662" s="26" t="s">
        <v>111</v>
      </c>
      <c r="F662" s="94"/>
      <c r="G662" s="94"/>
      <c r="H662" s="94"/>
      <c r="I662" s="94"/>
      <c r="J662" s="92">
        <v>620</v>
      </c>
      <c r="K662" s="94"/>
      <c r="L662" s="95"/>
      <c r="S662" s="94"/>
      <c r="T662" s="92">
        <v>620</v>
      </c>
      <c r="U662" s="92">
        <v>620</v>
      </c>
      <c r="V662" s="92">
        <v>620</v>
      </c>
      <c r="W662" s="92">
        <v>619</v>
      </c>
      <c r="X662" s="92">
        <v>620</v>
      </c>
      <c r="Y662" s="27">
        <v>624</v>
      </c>
      <c r="Z662" s="27">
        <v>680</v>
      </c>
      <c r="AA662" s="27">
        <v>680</v>
      </c>
      <c r="AB662" s="14">
        <v>720</v>
      </c>
      <c r="AC662" s="16">
        <f t="shared" si="266"/>
        <v>40</v>
      </c>
      <c r="AD662" s="31">
        <f t="shared" si="268"/>
        <v>0.058823529411764705</v>
      </c>
    </row>
    <row r="663" spans="1:30" ht="12" customHeight="1">
      <c r="A663" s="90">
        <v>2037</v>
      </c>
      <c r="B663" s="91" t="s">
        <v>312</v>
      </c>
      <c r="F663" s="92">
        <v>50000</v>
      </c>
      <c r="G663" s="92">
        <v>212491</v>
      </c>
      <c r="H663" s="92">
        <v>50000</v>
      </c>
      <c r="I663" s="92">
        <v>50000</v>
      </c>
      <c r="J663" s="92">
        <v>50000</v>
      </c>
      <c r="K663" s="92">
        <v>36029</v>
      </c>
      <c r="L663" s="92">
        <v>50000</v>
      </c>
      <c r="M663" s="92">
        <v>17865</v>
      </c>
      <c r="N663" s="92">
        <v>50000</v>
      </c>
      <c r="O663" s="92">
        <v>7391</v>
      </c>
      <c r="P663" s="92">
        <v>50000</v>
      </c>
      <c r="Q663" s="92">
        <v>25349</v>
      </c>
      <c r="R663" s="92">
        <v>100000</v>
      </c>
      <c r="S663" s="92">
        <v>75000</v>
      </c>
      <c r="T663" s="92">
        <v>100000</v>
      </c>
      <c r="U663" s="92">
        <v>60317</v>
      </c>
      <c r="V663" s="92">
        <v>100000</v>
      </c>
      <c r="W663" s="92">
        <v>35023</v>
      </c>
      <c r="X663" s="92">
        <v>100000</v>
      </c>
      <c r="Y663" s="39">
        <v>55645</v>
      </c>
      <c r="Z663" s="39">
        <v>100000</v>
      </c>
      <c r="AA663" s="39">
        <v>100000</v>
      </c>
      <c r="AB663" s="39">
        <v>139034</v>
      </c>
      <c r="AC663" s="16">
        <f t="shared" si="266"/>
        <v>39034</v>
      </c>
      <c r="AD663" s="31">
        <f t="shared" si="268"/>
        <v>0.39034</v>
      </c>
    </row>
    <row r="664" spans="1:30" ht="12" customHeight="1">
      <c r="A664" s="90">
        <v>2062</v>
      </c>
      <c r="B664" s="91" t="s">
        <v>117</v>
      </c>
      <c r="F664" s="92">
        <v>200</v>
      </c>
      <c r="G664" s="92">
        <v>77</v>
      </c>
      <c r="H664" s="92">
        <v>200</v>
      </c>
      <c r="I664" s="92">
        <v>200</v>
      </c>
      <c r="J664" s="92">
        <v>200</v>
      </c>
      <c r="K664" s="92">
        <v>187</v>
      </c>
      <c r="L664" s="92">
        <v>200</v>
      </c>
      <c r="M664" s="92">
        <v>173</v>
      </c>
      <c r="N664" s="92">
        <v>200</v>
      </c>
      <c r="O664" s="92">
        <v>58</v>
      </c>
      <c r="P664" s="92">
        <v>200</v>
      </c>
      <c r="Q664" s="92">
        <v>0</v>
      </c>
      <c r="R664" s="92">
        <v>200</v>
      </c>
      <c r="S664" s="92">
        <v>200</v>
      </c>
      <c r="T664" s="92">
        <v>200</v>
      </c>
      <c r="U664" s="92">
        <v>0</v>
      </c>
      <c r="V664" s="92">
        <v>200</v>
      </c>
      <c r="W664" s="92">
        <v>0</v>
      </c>
      <c r="X664" s="92">
        <v>200</v>
      </c>
      <c r="Y664" s="27">
        <v>121</v>
      </c>
      <c r="Z664" s="27">
        <v>200</v>
      </c>
      <c r="AA664" s="27">
        <v>200</v>
      </c>
      <c r="AB664" s="27">
        <v>200</v>
      </c>
      <c r="AC664" s="16">
        <f t="shared" si="266"/>
        <v>0</v>
      </c>
      <c r="AD664" s="31">
        <f t="shared" si="268"/>
        <v>0</v>
      </c>
    </row>
    <row r="665" spans="1:30" ht="12" customHeight="1">
      <c r="A665" s="90">
        <v>2071</v>
      </c>
      <c r="B665" s="91" t="s">
        <v>313</v>
      </c>
      <c r="F665" s="92">
        <v>978804</v>
      </c>
      <c r="G665" s="92">
        <v>978804</v>
      </c>
      <c r="H665" s="92">
        <v>978804</v>
      </c>
      <c r="I665" s="92">
        <v>978804</v>
      </c>
      <c r="J665" s="92">
        <v>1013052</v>
      </c>
      <c r="K665" s="92">
        <v>1013052</v>
      </c>
      <c r="L665" s="92">
        <v>1013052</v>
      </c>
      <c r="M665" s="92">
        <v>1013052</v>
      </c>
      <c r="N665" s="92">
        <v>1013052</v>
      </c>
      <c r="O665" s="92">
        <v>1013754</v>
      </c>
      <c r="P665" s="92">
        <v>1014456</v>
      </c>
      <c r="Q665" s="92">
        <v>1014456</v>
      </c>
      <c r="R665" s="92">
        <v>1014456</v>
      </c>
      <c r="S665" s="92">
        <v>1014456</v>
      </c>
      <c r="T665" s="92">
        <v>1049052</v>
      </c>
      <c r="U665" s="92">
        <v>1049052</v>
      </c>
      <c r="V665" s="92">
        <v>1049052</v>
      </c>
      <c r="W665" s="92">
        <v>1069518</v>
      </c>
      <c r="X665" s="92">
        <v>1089984</v>
      </c>
      <c r="Y665" s="39">
        <v>1089984</v>
      </c>
      <c r="Z665" s="39">
        <v>1110000</v>
      </c>
      <c r="AA665" s="39">
        <v>1110000</v>
      </c>
      <c r="AB665" s="39">
        <v>1325000</v>
      </c>
      <c r="AC665" s="16">
        <f t="shared" si="266"/>
        <v>215000</v>
      </c>
      <c r="AD665" s="31">
        <f t="shared" si="268"/>
        <v>0.19369369369369369</v>
      </c>
    </row>
    <row r="666" spans="1:30" ht="12" customHeight="1">
      <c r="A666" s="90">
        <v>2072</v>
      </c>
      <c r="B666" s="91" t="s">
        <v>314</v>
      </c>
      <c r="F666" s="96">
        <v>2500</v>
      </c>
      <c r="G666" s="96">
        <v>1289</v>
      </c>
      <c r="H666" s="96">
        <v>2500</v>
      </c>
      <c r="I666" s="96">
        <v>2500</v>
      </c>
      <c r="J666" s="96">
        <v>2500</v>
      </c>
      <c r="K666" s="96">
        <v>1298</v>
      </c>
      <c r="L666" s="96">
        <v>2500</v>
      </c>
      <c r="M666" s="96">
        <v>1306</v>
      </c>
      <c r="N666" s="96">
        <v>2500</v>
      </c>
      <c r="O666" s="96">
        <v>1713</v>
      </c>
      <c r="P666" s="96">
        <v>2500</v>
      </c>
      <c r="Q666" s="96">
        <v>283</v>
      </c>
      <c r="R666" s="96">
        <v>2000</v>
      </c>
      <c r="S666" s="96">
        <v>2000</v>
      </c>
      <c r="T666" s="96">
        <v>2000</v>
      </c>
      <c r="U666" s="96">
        <v>1515</v>
      </c>
      <c r="V666" s="96">
        <v>2000</v>
      </c>
      <c r="W666" s="96">
        <v>1558</v>
      </c>
      <c r="X666" s="96">
        <v>2000</v>
      </c>
      <c r="Y666" s="39">
        <v>1655</v>
      </c>
      <c r="Z666" s="39">
        <v>2000</v>
      </c>
      <c r="AA666" s="39">
        <v>1500</v>
      </c>
      <c r="AB666" s="39">
        <v>2000</v>
      </c>
      <c r="AC666" s="16">
        <f t="shared" si="266"/>
        <v>0</v>
      </c>
      <c r="AD666" s="31">
        <f t="shared" si="268"/>
        <v>0</v>
      </c>
    </row>
    <row r="667" spans="1:30" ht="12" customHeight="1">
      <c r="A667" s="90">
        <v>2073</v>
      </c>
      <c r="B667" s="91" t="s">
        <v>315</v>
      </c>
      <c r="F667" s="96">
        <v>1800</v>
      </c>
      <c r="G667" s="96">
        <v>0</v>
      </c>
      <c r="H667" s="96">
        <v>1800</v>
      </c>
      <c r="I667" s="96">
        <v>1800</v>
      </c>
      <c r="J667" s="96">
        <v>1800</v>
      </c>
      <c r="K667" s="96">
        <v>1998</v>
      </c>
      <c r="L667" s="96">
        <v>1800</v>
      </c>
      <c r="M667" s="96">
        <v>0</v>
      </c>
      <c r="N667" s="96">
        <v>1800</v>
      </c>
      <c r="O667" s="96">
        <v>0</v>
      </c>
      <c r="P667" s="96">
        <v>1800</v>
      </c>
      <c r="Q667" s="96">
        <v>0</v>
      </c>
      <c r="R667" s="96">
        <v>1800</v>
      </c>
      <c r="S667" s="96">
        <v>1800</v>
      </c>
      <c r="T667" s="96">
        <v>1800</v>
      </c>
      <c r="U667" s="96">
        <v>0</v>
      </c>
      <c r="V667" s="96">
        <v>1800</v>
      </c>
      <c r="W667" s="96">
        <v>236</v>
      </c>
      <c r="X667" s="96">
        <v>1800</v>
      </c>
      <c r="Y667" s="39">
        <v>0</v>
      </c>
      <c r="Z667" s="39">
        <v>1800</v>
      </c>
      <c r="AA667" s="39">
        <v>2375</v>
      </c>
      <c r="AB667" s="39">
        <v>2200</v>
      </c>
      <c r="AC667" s="16">
        <f t="shared" si="266"/>
        <v>400</v>
      </c>
      <c r="AD667" s="31">
        <f t="shared" si="268"/>
        <v>0.2222222222222222</v>
      </c>
    </row>
    <row r="668" spans="1:30" ht="12" customHeight="1">
      <c r="A668" s="90">
        <v>3002</v>
      </c>
      <c r="B668" s="91" t="s">
        <v>199</v>
      </c>
      <c r="F668" s="96">
        <v>175</v>
      </c>
      <c r="G668" s="96">
        <v>0</v>
      </c>
      <c r="H668" s="96">
        <v>175</v>
      </c>
      <c r="I668" s="96">
        <v>175</v>
      </c>
      <c r="J668" s="96">
        <v>175</v>
      </c>
      <c r="K668" s="96">
        <v>0</v>
      </c>
      <c r="L668" s="96">
        <v>175</v>
      </c>
      <c r="M668" s="96">
        <v>0</v>
      </c>
      <c r="N668" s="96">
        <v>275</v>
      </c>
      <c r="O668" s="96">
        <v>275</v>
      </c>
      <c r="P668" s="96">
        <v>350</v>
      </c>
      <c r="Q668" s="96">
        <v>0</v>
      </c>
      <c r="R668" s="96">
        <v>365</v>
      </c>
      <c r="S668" s="96">
        <v>365</v>
      </c>
      <c r="T668" s="96">
        <v>478</v>
      </c>
      <c r="U668" s="96">
        <v>478</v>
      </c>
      <c r="V668" s="96">
        <v>320</v>
      </c>
      <c r="W668" s="96">
        <v>320</v>
      </c>
      <c r="X668" s="96">
        <v>320</v>
      </c>
      <c r="Y668" s="27">
        <v>320</v>
      </c>
      <c r="Z668" s="27">
        <v>455</v>
      </c>
      <c r="AA668" s="27">
        <v>455</v>
      </c>
      <c r="AB668" s="27">
        <v>455</v>
      </c>
      <c r="AC668" s="16">
        <f t="shared" si="266"/>
        <v>0</v>
      </c>
      <c r="AD668" s="31">
        <f t="shared" si="268"/>
        <v>0</v>
      </c>
    </row>
    <row r="669" spans="1:30" ht="12" customHeight="1">
      <c r="A669" s="90">
        <v>3040</v>
      </c>
      <c r="B669" s="91" t="s">
        <v>220</v>
      </c>
      <c r="F669" s="96"/>
      <c r="G669" s="96"/>
      <c r="H669" s="96"/>
      <c r="I669" s="96"/>
      <c r="J669" s="96"/>
      <c r="K669" s="96"/>
      <c r="L669" s="96"/>
      <c r="M669" s="96">
        <v>0</v>
      </c>
      <c r="N669" s="96">
        <v>300</v>
      </c>
      <c r="O669" s="96">
        <v>300</v>
      </c>
      <c r="P669" s="96">
        <v>375</v>
      </c>
      <c r="Q669" s="96">
        <v>320</v>
      </c>
      <c r="R669" s="96">
        <v>400</v>
      </c>
      <c r="S669" s="96">
        <v>400</v>
      </c>
      <c r="T669" s="96">
        <v>568</v>
      </c>
      <c r="U669" s="96">
        <v>568</v>
      </c>
      <c r="V669" s="96">
        <v>398</v>
      </c>
      <c r="W669" s="96">
        <v>398</v>
      </c>
      <c r="X669" s="96">
        <v>398</v>
      </c>
      <c r="Y669" s="27">
        <v>398</v>
      </c>
      <c r="Z669" s="27">
        <v>568</v>
      </c>
      <c r="AA669" s="27">
        <v>568</v>
      </c>
      <c r="AB669" s="27">
        <v>568</v>
      </c>
      <c r="AC669" s="16">
        <f t="shared" si="266"/>
        <v>0</v>
      </c>
      <c r="AD669" s="31">
        <f t="shared" si="268"/>
        <v>0</v>
      </c>
    </row>
    <row r="670" spans="1:30" ht="12" customHeight="1">
      <c r="A670" s="90">
        <v>4001</v>
      </c>
      <c r="B670" s="91" t="s">
        <v>126</v>
      </c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>
        <v>0</v>
      </c>
      <c r="X670" s="96">
        <v>75000</v>
      </c>
      <c r="Y670" s="39">
        <v>53318</v>
      </c>
      <c r="Z670" s="39">
        <v>0</v>
      </c>
      <c r="AA670" s="39">
        <v>0</v>
      </c>
      <c r="AB670" s="39">
        <v>0</v>
      </c>
      <c r="AC670" s="16">
        <f t="shared" si="266"/>
        <v>0</v>
      </c>
      <c r="AD670" s="31"/>
    </row>
    <row r="671" spans="1:30" ht="12" customHeight="1">
      <c r="A671" s="90">
        <v>4004</v>
      </c>
      <c r="B671" s="91" t="s">
        <v>57</v>
      </c>
      <c r="F671" s="96">
        <v>312532</v>
      </c>
      <c r="G671" s="96">
        <v>311369</v>
      </c>
      <c r="H671" s="96">
        <v>297020</v>
      </c>
      <c r="I671" s="96">
        <v>297020</v>
      </c>
      <c r="J671" s="96">
        <v>289186</v>
      </c>
      <c r="K671" s="96">
        <v>295037</v>
      </c>
      <c r="L671" s="96">
        <v>294452</v>
      </c>
      <c r="M671" s="96">
        <v>322325</v>
      </c>
      <c r="N671" s="96">
        <v>251702</v>
      </c>
      <c r="O671" s="96">
        <v>251702</v>
      </c>
      <c r="P671" s="96">
        <v>463594</v>
      </c>
      <c r="Q671" s="96">
        <v>451641</v>
      </c>
      <c r="R671" s="96">
        <v>354322</v>
      </c>
      <c r="S671" s="96">
        <v>354322</v>
      </c>
      <c r="T671" s="96">
        <v>246586</v>
      </c>
      <c r="U671" s="96">
        <v>219334</v>
      </c>
      <c r="V671" s="96">
        <v>219563</v>
      </c>
      <c r="W671" s="96">
        <v>220017</v>
      </c>
      <c r="X671" s="96">
        <v>219563</v>
      </c>
      <c r="Y671" s="39">
        <v>219563</v>
      </c>
      <c r="Z671" s="39">
        <v>219563</v>
      </c>
      <c r="AA671" s="39">
        <v>219563</v>
      </c>
      <c r="AB671" s="39">
        <v>219564</v>
      </c>
      <c r="AC671" s="16">
        <f t="shared" si="266"/>
        <v>1</v>
      </c>
      <c r="AD671" s="31">
        <f t="shared" si="268"/>
        <v>4.554501441499706E-06</v>
      </c>
    </row>
    <row r="672" spans="1:30" ht="12" customHeight="1">
      <c r="A672" s="90">
        <v>6010</v>
      </c>
      <c r="B672" s="26" t="s">
        <v>301</v>
      </c>
      <c r="F672" s="97"/>
      <c r="G672" s="97"/>
      <c r="H672" s="96">
        <v>22500</v>
      </c>
      <c r="I672" s="96">
        <v>22500</v>
      </c>
      <c r="J672" s="96">
        <v>23400</v>
      </c>
      <c r="K672" s="96">
        <v>23400</v>
      </c>
      <c r="L672" s="96">
        <v>23400</v>
      </c>
      <c r="M672" s="96">
        <v>23400</v>
      </c>
      <c r="N672" s="96">
        <v>19952</v>
      </c>
      <c r="O672" s="96">
        <v>19952</v>
      </c>
      <c r="P672" s="96">
        <v>21525</v>
      </c>
      <c r="Q672" s="96">
        <v>21525</v>
      </c>
      <c r="R672" s="96">
        <f>SUM(R658:R671)*0.015</f>
        <v>22467.271125</v>
      </c>
      <c r="S672" s="96">
        <f>SUM(S658:S671)*0.015</f>
        <v>22094.895</v>
      </c>
      <c r="T672" s="96">
        <f>SUM(T658:T671)*0.015</f>
        <v>21398.154284999997</v>
      </c>
      <c r="U672" s="96">
        <v>21398</v>
      </c>
      <c r="V672" s="96">
        <f>SUM(V661:V671)*0.03</f>
        <v>41612.34</v>
      </c>
      <c r="W672" s="96">
        <v>41612</v>
      </c>
      <c r="X672" s="96">
        <f>SUM(X658:X671)*0.03</f>
        <v>45461.48937</v>
      </c>
      <c r="Y672" s="39">
        <f>SUM(Y661:Y671)*0.03</f>
        <v>43014.299999999996</v>
      </c>
      <c r="Z672" s="39">
        <f>SUM(Z661:Z671)*0.03</f>
        <v>43448.071305</v>
      </c>
      <c r="AA672" s="39">
        <f>SUM(AA661:AA671)*0.03</f>
        <v>43444.92804</v>
      </c>
      <c r="AB672" s="39">
        <f>SUM(AB661:AB671)*0.03</f>
        <v>51125.24136</v>
      </c>
      <c r="AC672" s="16">
        <f t="shared" si="266"/>
        <v>7677.170055000002</v>
      </c>
      <c r="AD672" s="31">
        <f t="shared" si="268"/>
        <v>0.1766976030099756</v>
      </c>
    </row>
    <row r="673" spans="1:30" s="33" customFormat="1" ht="12" customHeight="1">
      <c r="A673" s="93"/>
      <c r="B673" s="91" t="s">
        <v>141</v>
      </c>
      <c r="C673" s="5"/>
      <c r="D673" s="4"/>
      <c r="E673" s="5"/>
      <c r="F673" s="98">
        <f>SUM(F663:F671)</f>
        <v>1346011</v>
      </c>
      <c r="G673" s="98">
        <f>SUM(G663:G671)</f>
        <v>1504030</v>
      </c>
      <c r="H673" s="98">
        <f aca="true" t="shared" si="270" ref="H673:S673">SUM(H663:H672)</f>
        <v>1352999</v>
      </c>
      <c r="I673" s="98">
        <f t="shared" si="270"/>
        <v>1352999</v>
      </c>
      <c r="J673" s="98">
        <f t="shared" si="270"/>
        <v>1380313</v>
      </c>
      <c r="K673" s="98">
        <f t="shared" si="270"/>
        <v>1371001</v>
      </c>
      <c r="L673" s="98">
        <f t="shared" si="270"/>
        <v>1385579</v>
      </c>
      <c r="M673" s="98">
        <f t="shared" si="270"/>
        <v>1378121</v>
      </c>
      <c r="N673" s="98">
        <f t="shared" si="270"/>
        <v>1339781</v>
      </c>
      <c r="O673" s="98">
        <f t="shared" si="270"/>
        <v>1295145</v>
      </c>
      <c r="P673" s="98">
        <f t="shared" si="270"/>
        <v>1554800</v>
      </c>
      <c r="Q673" s="98">
        <f t="shared" si="270"/>
        <v>1513574</v>
      </c>
      <c r="R673" s="98">
        <f t="shared" si="270"/>
        <v>1496010.271125</v>
      </c>
      <c r="S673" s="98">
        <f t="shared" si="270"/>
        <v>1470637.895</v>
      </c>
      <c r="T673" s="98">
        <f aca="true" t="shared" si="271" ref="T673:Z673">SUM(T662:T672)</f>
        <v>1422702.154285</v>
      </c>
      <c r="U673" s="98">
        <f t="shared" si="271"/>
        <v>1353282</v>
      </c>
      <c r="V673" s="98">
        <f t="shared" si="271"/>
        <v>1415565.34</v>
      </c>
      <c r="W673" s="98">
        <f t="shared" si="271"/>
        <v>1369301</v>
      </c>
      <c r="X673" s="98">
        <f t="shared" si="271"/>
        <v>1535346.48937</v>
      </c>
      <c r="Y673" s="40">
        <f t="shared" si="271"/>
        <v>1464642.3</v>
      </c>
      <c r="Z673" s="40">
        <f t="shared" si="271"/>
        <v>1478714.071305</v>
      </c>
      <c r="AA673" s="40">
        <f>SUM(AA662:AA672)</f>
        <v>1478785.92804</v>
      </c>
      <c r="AB673" s="40">
        <f>SUM(AB662:AB672)</f>
        <v>1740866.24136</v>
      </c>
      <c r="AC673" s="21">
        <f t="shared" si="266"/>
        <v>262152.1700550001</v>
      </c>
      <c r="AD673" s="34">
        <f t="shared" si="268"/>
        <v>0.17728388140896276</v>
      </c>
    </row>
    <row r="674" spans="1:30" s="33" customFormat="1" ht="12" customHeight="1">
      <c r="A674" s="93"/>
      <c r="B674" s="91" t="s">
        <v>316</v>
      </c>
      <c r="C674" s="5"/>
      <c r="D674" s="4"/>
      <c r="E674" s="5"/>
      <c r="F674" s="98">
        <f>SUM(F673+F661)</f>
        <v>1354699</v>
      </c>
      <c r="G674" s="98">
        <f>SUM(G673+G661)</f>
        <v>1512412</v>
      </c>
      <c r="H674" s="98">
        <f aca="true" t="shared" si="272" ref="H674:Z674">SUM(H661+H673)</f>
        <v>1362279.5065</v>
      </c>
      <c r="I674" s="98">
        <f t="shared" si="272"/>
        <v>1362076</v>
      </c>
      <c r="J674" s="98">
        <f t="shared" si="272"/>
        <v>1389935</v>
      </c>
      <c r="K674" s="98">
        <f t="shared" si="272"/>
        <v>1380464</v>
      </c>
      <c r="L674" s="98">
        <f t="shared" si="272"/>
        <v>1395626</v>
      </c>
      <c r="M674" s="98">
        <f t="shared" si="272"/>
        <v>1387016</v>
      </c>
      <c r="N674" s="98">
        <f t="shared" si="272"/>
        <v>1350090</v>
      </c>
      <c r="O674" s="98">
        <f t="shared" si="272"/>
        <v>1302613</v>
      </c>
      <c r="P674" s="98">
        <f t="shared" si="272"/>
        <v>1565332</v>
      </c>
      <c r="Q674" s="98">
        <f t="shared" si="272"/>
        <v>1523385</v>
      </c>
      <c r="R674" s="98">
        <f t="shared" si="272"/>
        <v>1508147.808625</v>
      </c>
      <c r="S674" s="98">
        <f t="shared" si="272"/>
        <v>1482862.895</v>
      </c>
      <c r="T674" s="98">
        <f t="shared" si="272"/>
        <v>1435321.963785</v>
      </c>
      <c r="U674" s="98">
        <f t="shared" si="272"/>
        <v>1363311</v>
      </c>
      <c r="V674" s="98">
        <f t="shared" si="272"/>
        <v>1428690.34</v>
      </c>
      <c r="W674" s="98">
        <f t="shared" si="272"/>
        <v>1381640</v>
      </c>
      <c r="X674" s="98">
        <f t="shared" si="272"/>
        <v>1548095.47887</v>
      </c>
      <c r="Y674" s="40">
        <f t="shared" si="272"/>
        <v>1476824.3</v>
      </c>
      <c r="Z674" s="40">
        <f t="shared" si="272"/>
        <v>1491717.114805</v>
      </c>
      <c r="AA674" s="40">
        <f>SUM(AA661+AA673)</f>
        <v>1491609.1960399998</v>
      </c>
      <c r="AB674" s="40">
        <f>SUM(AB661+AB673)</f>
        <v>1755299.9533600002</v>
      </c>
      <c r="AC674" s="21">
        <f t="shared" si="266"/>
        <v>263582.83855500026</v>
      </c>
      <c r="AD674" s="34">
        <f t="shared" si="268"/>
        <v>0.17669760300997572</v>
      </c>
    </row>
    <row r="675" spans="1:24" ht="12" customHeight="1">
      <c r="A675" s="90"/>
      <c r="B675" s="91"/>
      <c r="F675" s="99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</row>
    <row r="676" spans="1:30" ht="12" customHeight="1">
      <c r="A676" s="58">
        <v>840</v>
      </c>
      <c r="B676" s="58" t="s">
        <v>317</v>
      </c>
      <c r="C676" s="3" t="s">
        <v>1</v>
      </c>
      <c r="D676" s="6" t="s">
        <v>2</v>
      </c>
      <c r="E676" s="6" t="s">
        <v>1</v>
      </c>
      <c r="F676" s="3" t="s">
        <v>2</v>
      </c>
      <c r="G676" s="3" t="s">
        <v>318</v>
      </c>
      <c r="H676" s="3" t="s">
        <v>2</v>
      </c>
      <c r="I676" s="6" t="s">
        <v>1</v>
      </c>
      <c r="J676" s="6" t="s">
        <v>2</v>
      </c>
      <c r="K676" s="6" t="s">
        <v>1</v>
      </c>
      <c r="L676" s="6" t="s">
        <v>2</v>
      </c>
      <c r="M676" s="6" t="s">
        <v>1</v>
      </c>
      <c r="N676" s="6" t="s">
        <v>2</v>
      </c>
      <c r="O676" s="6" t="s">
        <v>1</v>
      </c>
      <c r="P676" s="6" t="s">
        <v>2</v>
      </c>
      <c r="Q676" s="6" t="s">
        <v>1</v>
      </c>
      <c r="R676" s="6" t="s">
        <v>2</v>
      </c>
      <c r="S676" s="6" t="s">
        <v>43</v>
      </c>
      <c r="T676" s="6" t="s">
        <v>2</v>
      </c>
      <c r="U676" s="6" t="s">
        <v>42</v>
      </c>
      <c r="V676" s="6" t="s">
        <v>2</v>
      </c>
      <c r="W676" s="6" t="s">
        <v>42</v>
      </c>
      <c r="X676" s="6" t="s">
        <v>2</v>
      </c>
      <c r="Y676" s="6" t="s">
        <v>1</v>
      </c>
      <c r="Z676" s="6" t="s">
        <v>2</v>
      </c>
      <c r="AA676" s="6" t="s">
        <v>43</v>
      </c>
      <c r="AB676" s="6" t="s">
        <v>2</v>
      </c>
      <c r="AC676" s="6" t="s">
        <v>3</v>
      </c>
      <c r="AD676" s="7" t="s">
        <v>4</v>
      </c>
    </row>
    <row r="677" spans="1:30" ht="12" customHeight="1">
      <c r="A677" s="101"/>
      <c r="B677" s="58"/>
      <c r="C677" s="3" t="s">
        <v>5</v>
      </c>
      <c r="D677" s="6" t="s">
        <v>6</v>
      </c>
      <c r="E677" s="6" t="s">
        <v>6</v>
      </c>
      <c r="F677" s="3" t="s">
        <v>7</v>
      </c>
      <c r="G677" s="3" t="s">
        <v>7</v>
      </c>
      <c r="H677" s="3" t="s">
        <v>8</v>
      </c>
      <c r="I677" s="6" t="s">
        <v>8</v>
      </c>
      <c r="J677" s="6" t="s">
        <v>9</v>
      </c>
      <c r="K677" s="6" t="s">
        <v>291</v>
      </c>
      <c r="L677" s="6" t="s">
        <v>292</v>
      </c>
      <c r="M677" s="6" t="s">
        <v>292</v>
      </c>
      <c r="N677" s="6" t="s">
        <v>44</v>
      </c>
      <c r="O677" s="6" t="s">
        <v>11</v>
      </c>
      <c r="P677" s="6" t="s">
        <v>45</v>
      </c>
      <c r="Q677" s="6" t="s">
        <v>45</v>
      </c>
      <c r="R677" s="6" t="s">
        <v>46</v>
      </c>
      <c r="S677" s="6" t="s">
        <v>13</v>
      </c>
      <c r="T677" s="6" t="s">
        <v>14</v>
      </c>
      <c r="U677" s="6" t="s">
        <v>14</v>
      </c>
      <c r="V677" s="6" t="s">
        <v>15</v>
      </c>
      <c r="W677" s="6" t="s">
        <v>15</v>
      </c>
      <c r="X677" s="6" t="s">
        <v>16</v>
      </c>
      <c r="Y677" s="6" t="s">
        <v>16</v>
      </c>
      <c r="Z677" s="6" t="s">
        <v>17</v>
      </c>
      <c r="AA677" s="6" t="s">
        <v>17</v>
      </c>
      <c r="AB677" s="6" t="s">
        <v>402</v>
      </c>
      <c r="AC677" s="6" t="s">
        <v>400</v>
      </c>
      <c r="AD677" s="7" t="s">
        <v>400</v>
      </c>
    </row>
    <row r="678" spans="1:102" s="104" customFormat="1" ht="12" customHeight="1">
      <c r="A678" s="76"/>
      <c r="B678" s="102" t="s">
        <v>293</v>
      </c>
      <c r="C678" s="76"/>
      <c r="D678" s="77"/>
      <c r="E678" s="76"/>
      <c r="F678" s="103"/>
      <c r="G678" s="103"/>
      <c r="H678" s="103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9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  <c r="CC678" s="80"/>
      <c r="CD678" s="80"/>
      <c r="CE678" s="80"/>
      <c r="CF678" s="80"/>
      <c r="CG678" s="80"/>
      <c r="CH678" s="80"/>
      <c r="CI678" s="80"/>
      <c r="CJ678" s="80"/>
      <c r="CK678" s="80"/>
      <c r="CL678" s="80"/>
      <c r="CM678" s="80"/>
      <c r="CN678" s="80"/>
      <c r="CO678" s="80"/>
      <c r="CP678" s="80"/>
      <c r="CQ678" s="80"/>
      <c r="CR678" s="80"/>
      <c r="CS678" s="80"/>
      <c r="CT678" s="80"/>
      <c r="CU678" s="80"/>
      <c r="CV678" s="80"/>
      <c r="CW678" s="80"/>
      <c r="CX678" s="80"/>
    </row>
    <row r="679" spans="1:102" s="76" customFormat="1" ht="12" customHeight="1">
      <c r="A679" s="76" t="s">
        <v>319</v>
      </c>
      <c r="B679" s="102" t="s">
        <v>320</v>
      </c>
      <c r="D679" s="77"/>
      <c r="F679" s="103"/>
      <c r="G679" s="103"/>
      <c r="H679" s="103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>
        <v>1300</v>
      </c>
      <c r="V679" s="78">
        <v>1000</v>
      </c>
      <c r="W679" s="88">
        <v>4520</v>
      </c>
      <c r="X679" s="88">
        <v>1000</v>
      </c>
      <c r="Y679" s="88">
        <v>7860</v>
      </c>
      <c r="Z679" s="88">
        <v>4000</v>
      </c>
      <c r="AA679" s="88">
        <v>4000</v>
      </c>
      <c r="AB679" s="88">
        <v>4000</v>
      </c>
      <c r="AC679" s="16">
        <f aca="true" t="shared" si="273" ref="AC679:AC696">SUM(AB679-Z679)</f>
        <v>0</v>
      </c>
      <c r="AD679" s="105">
        <f>SUM(AC679/X679)</f>
        <v>0</v>
      </c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  <c r="CX679" s="80"/>
    </row>
    <row r="680" spans="1:102" s="76" customFormat="1" ht="12" customHeight="1">
      <c r="A680" s="76" t="s">
        <v>321</v>
      </c>
      <c r="B680" s="102" t="s">
        <v>183</v>
      </c>
      <c r="D680" s="77"/>
      <c r="F680" s="103"/>
      <c r="G680" s="103"/>
      <c r="H680" s="103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>
        <v>822</v>
      </c>
      <c r="V680" s="78">
        <v>500</v>
      </c>
      <c r="W680" s="88">
        <v>496</v>
      </c>
      <c r="X680" s="88">
        <v>500</v>
      </c>
      <c r="Y680" s="88">
        <v>346</v>
      </c>
      <c r="Z680" s="88">
        <v>200</v>
      </c>
      <c r="AA680" s="88">
        <v>200</v>
      </c>
      <c r="AB680" s="88">
        <v>200</v>
      </c>
      <c r="AC680" s="16">
        <f t="shared" si="273"/>
        <v>0</v>
      </c>
      <c r="AD680" s="105">
        <f>SUM(AC680/X680)</f>
        <v>0</v>
      </c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  <c r="CX680" s="80"/>
    </row>
    <row r="681" spans="2:102" s="102" customFormat="1" ht="12" customHeight="1">
      <c r="B681" s="102" t="s">
        <v>322</v>
      </c>
      <c r="D681" s="144"/>
      <c r="F681" s="103"/>
      <c r="G681" s="103"/>
      <c r="H681" s="103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>
        <f aca="true" t="shared" si="274" ref="U681:Z681">SUM(U679:U680)</f>
        <v>2122</v>
      </c>
      <c r="V681" s="78">
        <f t="shared" si="274"/>
        <v>1500</v>
      </c>
      <c r="W681" s="78">
        <f t="shared" si="274"/>
        <v>5016</v>
      </c>
      <c r="X681" s="78">
        <f t="shared" si="274"/>
        <v>1500</v>
      </c>
      <c r="Y681" s="78">
        <f t="shared" si="274"/>
        <v>8206</v>
      </c>
      <c r="Z681" s="78">
        <f t="shared" si="274"/>
        <v>4200</v>
      </c>
      <c r="AA681" s="78">
        <f>SUM(AA679:AA680)</f>
        <v>4200</v>
      </c>
      <c r="AB681" s="78">
        <f>SUM(AB679:AB680)</f>
        <v>4200</v>
      </c>
      <c r="AC681" s="21">
        <f t="shared" si="273"/>
        <v>0</v>
      </c>
      <c r="AD681" s="89">
        <f>SUM(AC681/X681)</f>
        <v>0</v>
      </c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  <c r="BQ681" s="145"/>
      <c r="BR681" s="145"/>
      <c r="BS681" s="145"/>
      <c r="BT681" s="145"/>
      <c r="BU681" s="145"/>
      <c r="BV681" s="145"/>
      <c r="BW681" s="145"/>
      <c r="BX681" s="145"/>
      <c r="BY681" s="145"/>
      <c r="BZ681" s="145"/>
      <c r="CA681" s="145"/>
      <c r="CB681" s="145"/>
      <c r="CC681" s="145"/>
      <c r="CD681" s="145"/>
      <c r="CE681" s="145"/>
      <c r="CF681" s="145"/>
      <c r="CG681" s="145"/>
      <c r="CH681" s="145"/>
      <c r="CI681" s="145"/>
      <c r="CJ681" s="145"/>
      <c r="CK681" s="145"/>
      <c r="CL681" s="145"/>
      <c r="CM681" s="145"/>
      <c r="CN681" s="145"/>
      <c r="CO681" s="145"/>
      <c r="CP681" s="145"/>
      <c r="CQ681" s="145"/>
      <c r="CR681" s="145"/>
      <c r="CS681" s="145"/>
      <c r="CT681" s="145"/>
      <c r="CU681" s="145"/>
      <c r="CV681" s="145"/>
      <c r="CW681" s="145"/>
      <c r="CX681" s="145"/>
    </row>
    <row r="682" spans="2:102" s="76" customFormat="1" ht="12" customHeight="1">
      <c r="B682" s="102"/>
      <c r="D682" s="77"/>
      <c r="F682" s="103"/>
      <c r="G682" s="103"/>
      <c r="H682" s="103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16"/>
      <c r="AD682" s="79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  <c r="CX682" s="80"/>
    </row>
    <row r="683" spans="2:102" s="27" customFormat="1" ht="12" customHeight="1">
      <c r="B683" s="5" t="s">
        <v>311</v>
      </c>
      <c r="D683" s="28"/>
      <c r="AC683" s="16"/>
      <c r="AD683" s="29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</row>
    <row r="684" spans="1:30" ht="12" customHeight="1">
      <c r="A684" s="27">
        <v>1002</v>
      </c>
      <c r="B684" s="5" t="s">
        <v>93</v>
      </c>
      <c r="F684" s="38">
        <v>2900</v>
      </c>
      <c r="G684" s="38">
        <v>2630</v>
      </c>
      <c r="H684" s="38">
        <v>3800</v>
      </c>
      <c r="I684" s="38">
        <v>3800</v>
      </c>
      <c r="J684" s="38">
        <v>3800</v>
      </c>
      <c r="K684" s="38">
        <v>2906</v>
      </c>
      <c r="L684" s="38">
        <v>3800</v>
      </c>
      <c r="M684" s="38">
        <v>2562</v>
      </c>
      <c r="N684" s="38">
        <v>3800</v>
      </c>
      <c r="O684" s="38">
        <v>2729</v>
      </c>
      <c r="P684" s="38">
        <v>3800</v>
      </c>
      <c r="Q684" s="38">
        <v>2048</v>
      </c>
      <c r="R684" s="38">
        <v>3800</v>
      </c>
      <c r="S684" s="38">
        <v>3800</v>
      </c>
      <c r="T684" s="38">
        <v>3952</v>
      </c>
      <c r="U684" s="38">
        <v>3952</v>
      </c>
      <c r="V684" s="38">
        <v>2500</v>
      </c>
      <c r="W684" s="38">
        <v>1175</v>
      </c>
      <c r="X684" s="38">
        <v>2500</v>
      </c>
      <c r="Y684" s="38">
        <v>1352</v>
      </c>
      <c r="Z684" s="38">
        <v>2500</v>
      </c>
      <c r="AA684" s="38">
        <v>2500</v>
      </c>
      <c r="AB684" s="38">
        <v>2500</v>
      </c>
      <c r="AC684" s="16">
        <f t="shared" si="273"/>
        <v>0</v>
      </c>
      <c r="AD684" s="31">
        <f>SUM(AC684/X684)</f>
        <v>0</v>
      </c>
    </row>
    <row r="685" spans="1:30" ht="12" customHeight="1">
      <c r="A685" s="27">
        <v>1020</v>
      </c>
      <c r="B685" s="5" t="s">
        <v>95</v>
      </c>
      <c r="F685" s="38">
        <v>200</v>
      </c>
      <c r="G685" s="38">
        <v>201</v>
      </c>
      <c r="H685" s="38">
        <v>290</v>
      </c>
      <c r="I685" s="38">
        <v>290</v>
      </c>
      <c r="J685" s="38">
        <v>290</v>
      </c>
      <c r="K685" s="38">
        <v>184</v>
      </c>
      <c r="L685" s="38">
        <v>290</v>
      </c>
      <c r="M685" s="38">
        <v>245</v>
      </c>
      <c r="N685" s="38">
        <v>290</v>
      </c>
      <c r="O685" s="38">
        <v>159</v>
      </c>
      <c r="P685" s="38">
        <v>290</v>
      </c>
      <c r="Q685" s="38">
        <v>141</v>
      </c>
      <c r="R685" s="38">
        <v>290</v>
      </c>
      <c r="S685" s="38">
        <v>290</v>
      </c>
      <c r="T685" s="38">
        <v>302</v>
      </c>
      <c r="U685" s="38">
        <v>302</v>
      </c>
      <c r="V685" s="38">
        <v>191</v>
      </c>
      <c r="W685" s="38">
        <v>0</v>
      </c>
      <c r="X685" s="38">
        <v>191</v>
      </c>
      <c r="Y685" s="38">
        <v>191</v>
      </c>
      <c r="Z685" s="38">
        <v>191</v>
      </c>
      <c r="AA685" s="38">
        <v>191</v>
      </c>
      <c r="AB685" s="38">
        <v>191</v>
      </c>
      <c r="AC685" s="16">
        <f t="shared" si="273"/>
        <v>0</v>
      </c>
      <c r="AD685" s="31">
        <f>SUM(AC685/X685)</f>
        <v>0</v>
      </c>
    </row>
    <row r="686" spans="1:30" s="33" customFormat="1" ht="12" customHeight="1">
      <c r="A686" s="5"/>
      <c r="B686" s="26" t="s">
        <v>298</v>
      </c>
      <c r="C686" s="5"/>
      <c r="D686" s="4"/>
      <c r="E686" s="5"/>
      <c r="F686" s="37">
        <f aca="true" t="shared" si="275" ref="F686:X686">SUM(F684:F685)</f>
        <v>3100</v>
      </c>
      <c r="G686" s="37">
        <f t="shared" si="275"/>
        <v>2831</v>
      </c>
      <c r="H686" s="37">
        <f t="shared" si="275"/>
        <v>4090</v>
      </c>
      <c r="I686" s="37">
        <f t="shared" si="275"/>
        <v>4090</v>
      </c>
      <c r="J686" s="37">
        <f t="shared" si="275"/>
        <v>4090</v>
      </c>
      <c r="K686" s="37">
        <f t="shared" si="275"/>
        <v>3090</v>
      </c>
      <c r="L686" s="37">
        <f t="shared" si="275"/>
        <v>4090</v>
      </c>
      <c r="M686" s="37">
        <f t="shared" si="275"/>
        <v>2807</v>
      </c>
      <c r="N686" s="37">
        <f t="shared" si="275"/>
        <v>4090</v>
      </c>
      <c r="O686" s="37">
        <f t="shared" si="275"/>
        <v>2888</v>
      </c>
      <c r="P686" s="37">
        <f t="shared" si="275"/>
        <v>4090</v>
      </c>
      <c r="Q686" s="37">
        <f t="shared" si="275"/>
        <v>2189</v>
      </c>
      <c r="R686" s="37">
        <f t="shared" si="275"/>
        <v>4090</v>
      </c>
      <c r="S686" s="37">
        <f t="shared" si="275"/>
        <v>4090</v>
      </c>
      <c r="T686" s="37">
        <f t="shared" si="275"/>
        <v>4254</v>
      </c>
      <c r="U686" s="37">
        <f t="shared" si="275"/>
        <v>4254</v>
      </c>
      <c r="V686" s="37">
        <f t="shared" si="275"/>
        <v>2691</v>
      </c>
      <c r="W686" s="37">
        <f t="shared" si="275"/>
        <v>1175</v>
      </c>
      <c r="X686" s="37">
        <f t="shared" si="275"/>
        <v>2691</v>
      </c>
      <c r="Y686" s="37">
        <f>SUM(Y684:Y685)</f>
        <v>1543</v>
      </c>
      <c r="Z686" s="37">
        <f>SUM(Z684:Z685)</f>
        <v>2691</v>
      </c>
      <c r="AA686" s="37">
        <f>SUM(AA684:AA685)</f>
        <v>2691</v>
      </c>
      <c r="AB686" s="37">
        <f>SUM(AB684:AB685)</f>
        <v>2691</v>
      </c>
      <c r="AC686" s="21">
        <f t="shared" si="273"/>
        <v>0</v>
      </c>
      <c r="AD686" s="34">
        <f>SUM(AC686/X686)</f>
        <v>0</v>
      </c>
    </row>
    <row r="687" spans="1:30" ht="12" customHeight="1">
      <c r="A687" s="27"/>
      <c r="B687" s="5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16">
        <f t="shared" si="273"/>
        <v>0</v>
      </c>
      <c r="AD687" s="31"/>
    </row>
    <row r="688" spans="1:30" ht="12" customHeight="1">
      <c r="A688" s="27">
        <v>2001</v>
      </c>
      <c r="B688" s="5" t="s">
        <v>97</v>
      </c>
      <c r="F688" s="38">
        <v>550</v>
      </c>
      <c r="G688" s="38">
        <v>0</v>
      </c>
      <c r="H688" s="38">
        <v>550</v>
      </c>
      <c r="I688" s="38">
        <v>550</v>
      </c>
      <c r="J688" s="38">
        <v>550</v>
      </c>
      <c r="K688" s="38">
        <v>0</v>
      </c>
      <c r="L688" s="38">
        <v>550</v>
      </c>
      <c r="M688" s="38">
        <v>0</v>
      </c>
      <c r="N688" s="38">
        <v>550</v>
      </c>
      <c r="O688" s="38">
        <v>0</v>
      </c>
      <c r="P688" s="38">
        <v>550</v>
      </c>
      <c r="Q688" s="38">
        <v>0</v>
      </c>
      <c r="R688" s="38">
        <v>550</v>
      </c>
      <c r="S688" s="38">
        <v>550</v>
      </c>
      <c r="T688" s="38">
        <v>550</v>
      </c>
      <c r="U688" s="38">
        <v>550</v>
      </c>
      <c r="V688" s="38">
        <v>550</v>
      </c>
      <c r="W688" s="38">
        <v>0</v>
      </c>
      <c r="X688" s="38">
        <v>550</v>
      </c>
      <c r="Y688" s="38">
        <v>0</v>
      </c>
      <c r="Z688" s="38">
        <v>550</v>
      </c>
      <c r="AA688" s="38">
        <v>550</v>
      </c>
      <c r="AB688" s="38">
        <v>550</v>
      </c>
      <c r="AC688" s="16">
        <f t="shared" si="273"/>
        <v>0</v>
      </c>
      <c r="AD688" s="31">
        <f aca="true" t="shared" si="276" ref="AD688:AD696">SUM(AC688/X688)</f>
        <v>0</v>
      </c>
    </row>
    <row r="689" spans="1:30" ht="12" customHeight="1">
      <c r="A689" s="27">
        <v>2002</v>
      </c>
      <c r="B689" s="5" t="s">
        <v>98</v>
      </c>
      <c r="F689" s="38">
        <v>600</v>
      </c>
      <c r="G689" s="38">
        <v>339</v>
      </c>
      <c r="H689" s="38">
        <v>400</v>
      </c>
      <c r="I689" s="38">
        <v>400</v>
      </c>
      <c r="J689" s="38">
        <v>400</v>
      </c>
      <c r="K689" s="38">
        <v>484</v>
      </c>
      <c r="L689" s="38">
        <v>400</v>
      </c>
      <c r="M689" s="38">
        <v>540</v>
      </c>
      <c r="N689" s="38">
        <v>400</v>
      </c>
      <c r="O689" s="38">
        <v>334</v>
      </c>
      <c r="P689" s="38">
        <v>650</v>
      </c>
      <c r="Q689" s="38">
        <v>569</v>
      </c>
      <c r="R689" s="38">
        <v>650</v>
      </c>
      <c r="S689" s="38">
        <v>650</v>
      </c>
      <c r="T689" s="38">
        <v>690</v>
      </c>
      <c r="U689" s="38">
        <v>690</v>
      </c>
      <c r="V689" s="38">
        <v>690</v>
      </c>
      <c r="W689" s="38">
        <v>427</v>
      </c>
      <c r="X689" s="38">
        <v>690</v>
      </c>
      <c r="Y689" s="38">
        <v>316</v>
      </c>
      <c r="Z689" s="38">
        <v>690</v>
      </c>
      <c r="AA689" s="38">
        <v>690</v>
      </c>
      <c r="AB689" s="38">
        <v>690</v>
      </c>
      <c r="AC689" s="16">
        <f t="shared" si="273"/>
        <v>0</v>
      </c>
      <c r="AD689" s="31">
        <f t="shared" si="276"/>
        <v>0</v>
      </c>
    </row>
    <row r="690" spans="1:30" ht="12" customHeight="1">
      <c r="A690" s="27">
        <v>2003</v>
      </c>
      <c r="B690" s="5" t="s">
        <v>261</v>
      </c>
      <c r="F690" s="38">
        <v>300</v>
      </c>
      <c r="G690" s="38">
        <v>536</v>
      </c>
      <c r="H690" s="38">
        <v>400</v>
      </c>
      <c r="I690" s="38">
        <v>400</v>
      </c>
      <c r="J690" s="38">
        <v>400</v>
      </c>
      <c r="K690" s="38">
        <v>297</v>
      </c>
      <c r="L690" s="38">
        <v>400</v>
      </c>
      <c r="M690" s="38">
        <v>314</v>
      </c>
      <c r="N690" s="38">
        <v>400</v>
      </c>
      <c r="O690" s="38">
        <v>208</v>
      </c>
      <c r="P690" s="38">
        <v>400</v>
      </c>
      <c r="Q690" s="38">
        <v>240</v>
      </c>
      <c r="R690" s="38">
        <v>400</v>
      </c>
      <c r="S690" s="38">
        <v>400</v>
      </c>
      <c r="T690" s="38">
        <v>400</v>
      </c>
      <c r="U690" s="38">
        <v>400</v>
      </c>
      <c r="V690" s="38">
        <v>400</v>
      </c>
      <c r="W690" s="38">
        <v>534</v>
      </c>
      <c r="X690" s="38">
        <v>400</v>
      </c>
      <c r="Y690" s="38">
        <v>352</v>
      </c>
      <c r="Z690" s="38">
        <v>400</v>
      </c>
      <c r="AA690" s="38">
        <v>400</v>
      </c>
      <c r="AB690" s="38">
        <v>400</v>
      </c>
      <c r="AC690" s="16">
        <f t="shared" si="273"/>
        <v>0</v>
      </c>
      <c r="AD690" s="31">
        <f t="shared" si="276"/>
        <v>0</v>
      </c>
    </row>
    <row r="691" spans="1:30" ht="12" customHeight="1">
      <c r="A691" s="27">
        <v>2035</v>
      </c>
      <c r="B691" s="5" t="s">
        <v>114</v>
      </c>
      <c r="F691" s="38">
        <v>1000</v>
      </c>
      <c r="G691" s="38">
        <v>8781</v>
      </c>
      <c r="H691" s="38">
        <v>2500</v>
      </c>
      <c r="I691" s="38">
        <v>2500</v>
      </c>
      <c r="J691" s="38">
        <v>2500</v>
      </c>
      <c r="K691" s="38">
        <v>7456</v>
      </c>
      <c r="L691" s="38">
        <v>10000</v>
      </c>
      <c r="M691" s="38">
        <v>2879</v>
      </c>
      <c r="N691" s="38">
        <v>2500</v>
      </c>
      <c r="O691" s="38">
        <v>7445</v>
      </c>
      <c r="P691" s="38">
        <v>2500</v>
      </c>
      <c r="Q691" s="38">
        <v>2252</v>
      </c>
      <c r="R691" s="38">
        <v>2500</v>
      </c>
      <c r="S691" s="38">
        <v>2500</v>
      </c>
      <c r="T691" s="38">
        <v>2500</v>
      </c>
      <c r="U691" s="38">
        <v>2500</v>
      </c>
      <c r="V691" s="38">
        <v>2500</v>
      </c>
      <c r="W691" s="38">
        <v>751</v>
      </c>
      <c r="X691" s="38">
        <v>2500</v>
      </c>
      <c r="Y691" s="38">
        <v>5985</v>
      </c>
      <c r="Z691" s="38">
        <v>2500</v>
      </c>
      <c r="AA691" s="38">
        <v>2500</v>
      </c>
      <c r="AB691" s="38">
        <v>2500</v>
      </c>
      <c r="AC691" s="16">
        <f t="shared" si="273"/>
        <v>0</v>
      </c>
      <c r="AD691" s="31">
        <f t="shared" si="276"/>
        <v>0</v>
      </c>
    </row>
    <row r="692" spans="1:30" ht="12" customHeight="1">
      <c r="A692" s="27">
        <v>2063</v>
      </c>
      <c r="B692" s="5" t="s">
        <v>229</v>
      </c>
      <c r="F692" s="38">
        <v>450</v>
      </c>
      <c r="G692" s="38">
        <v>0</v>
      </c>
      <c r="H692" s="38">
        <v>450</v>
      </c>
      <c r="I692" s="38">
        <v>450</v>
      </c>
      <c r="J692" s="38">
        <v>450</v>
      </c>
      <c r="K692" s="38">
        <v>0</v>
      </c>
      <c r="L692" s="38">
        <v>450</v>
      </c>
      <c r="M692" s="38">
        <v>0</v>
      </c>
      <c r="N692" s="38">
        <v>450</v>
      </c>
      <c r="O692" s="38">
        <v>0</v>
      </c>
      <c r="P692" s="38">
        <v>450</v>
      </c>
      <c r="Q692" s="38">
        <v>0</v>
      </c>
      <c r="R692" s="38">
        <v>450</v>
      </c>
      <c r="S692" s="38">
        <v>450</v>
      </c>
      <c r="T692" s="38">
        <v>450</v>
      </c>
      <c r="U692" s="38">
        <v>450</v>
      </c>
      <c r="V692" s="38">
        <v>450</v>
      </c>
      <c r="W692" s="38">
        <v>0</v>
      </c>
      <c r="X692" s="38">
        <v>450</v>
      </c>
      <c r="Y692" s="38">
        <v>0</v>
      </c>
      <c r="Z692" s="38">
        <v>450</v>
      </c>
      <c r="AA692" s="38">
        <v>450</v>
      </c>
      <c r="AB692" s="38">
        <v>450</v>
      </c>
      <c r="AC692" s="16">
        <f t="shared" si="273"/>
        <v>0</v>
      </c>
      <c r="AD692" s="31">
        <f t="shared" si="276"/>
        <v>0</v>
      </c>
    </row>
    <row r="693" spans="1:30" ht="12" customHeight="1">
      <c r="A693" s="27">
        <v>3003</v>
      </c>
      <c r="B693" s="5" t="s">
        <v>122</v>
      </c>
      <c r="F693" s="38">
        <v>500</v>
      </c>
      <c r="G693" s="38">
        <v>615</v>
      </c>
      <c r="H693" s="38">
        <v>500</v>
      </c>
      <c r="I693" s="38">
        <v>500</v>
      </c>
      <c r="J693" s="38">
        <v>650</v>
      </c>
      <c r="K693" s="38">
        <v>671</v>
      </c>
      <c r="L693" s="38">
        <v>650</v>
      </c>
      <c r="M693" s="38">
        <v>1410</v>
      </c>
      <c r="N693" s="38">
        <v>650</v>
      </c>
      <c r="O693" s="38">
        <v>1876</v>
      </c>
      <c r="P693" s="38">
        <v>1000</v>
      </c>
      <c r="Q693" s="38">
        <v>2393</v>
      </c>
      <c r="R693" s="38">
        <v>1000</v>
      </c>
      <c r="S693" s="38">
        <v>1000</v>
      </c>
      <c r="T693" s="38">
        <v>3000</v>
      </c>
      <c r="U693" s="38">
        <v>3000</v>
      </c>
      <c r="V693" s="38">
        <v>3000</v>
      </c>
      <c r="W693" s="38">
        <v>2755</v>
      </c>
      <c r="X693" s="38">
        <v>3000</v>
      </c>
      <c r="Y693" s="38">
        <v>2465</v>
      </c>
      <c r="Z693" s="38">
        <v>3250</v>
      </c>
      <c r="AA693" s="38">
        <v>3250</v>
      </c>
      <c r="AB693" s="38">
        <v>3250</v>
      </c>
      <c r="AC693" s="16">
        <f t="shared" si="273"/>
        <v>0</v>
      </c>
      <c r="AD693" s="31">
        <f t="shared" si="276"/>
        <v>0</v>
      </c>
    </row>
    <row r="694" spans="1:30" ht="12" customHeight="1">
      <c r="A694" s="27">
        <v>6010</v>
      </c>
      <c r="B694" s="26" t="s">
        <v>301</v>
      </c>
      <c r="F694" s="38"/>
      <c r="G694" s="38"/>
      <c r="H694" s="38">
        <v>1330</v>
      </c>
      <c r="I694" s="38">
        <v>1330</v>
      </c>
      <c r="J694" s="38">
        <v>1350</v>
      </c>
      <c r="K694" s="38">
        <v>620</v>
      </c>
      <c r="L694" s="38">
        <v>1350</v>
      </c>
      <c r="M694" s="38">
        <v>1350</v>
      </c>
      <c r="N694" s="38">
        <v>1350</v>
      </c>
      <c r="O694" s="38">
        <v>1350</v>
      </c>
      <c r="P694" s="38">
        <v>1400</v>
      </c>
      <c r="Q694" s="38">
        <v>1400</v>
      </c>
      <c r="R694" s="38">
        <v>1400</v>
      </c>
      <c r="S694" s="38">
        <v>1400</v>
      </c>
      <c r="T694" s="38">
        <v>1400</v>
      </c>
      <c r="U694" s="38">
        <f aca="true" t="shared" si="277" ref="U694:Z694">SUM(U686:U693)*0.03</f>
        <v>355.32</v>
      </c>
      <c r="V694" s="38">
        <f t="shared" si="277"/>
        <v>308.43</v>
      </c>
      <c r="W694" s="38">
        <v>202</v>
      </c>
      <c r="X694" s="38">
        <f t="shared" si="277"/>
        <v>308.43</v>
      </c>
      <c r="Y694" s="38">
        <v>308</v>
      </c>
      <c r="Z694" s="38">
        <f t="shared" si="277"/>
        <v>315.93</v>
      </c>
      <c r="AA694" s="38">
        <f>SUM(AA686:AA693)*0.03</f>
        <v>315.93</v>
      </c>
      <c r="AB694" s="38">
        <f>SUM(AB686:AB693)*0.03</f>
        <v>315.93</v>
      </c>
      <c r="AC694" s="16">
        <f t="shared" si="273"/>
        <v>0</v>
      </c>
      <c r="AD694" s="31">
        <f t="shared" si="276"/>
        <v>0</v>
      </c>
    </row>
    <row r="695" spans="1:30" s="33" customFormat="1" ht="12" customHeight="1">
      <c r="A695" s="5"/>
      <c r="B695" s="26" t="s">
        <v>141</v>
      </c>
      <c r="C695" s="5"/>
      <c r="D695" s="4"/>
      <c r="E695" s="5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>
        <f aca="true" t="shared" si="278" ref="S695:X695">SUM(S688:S694)</f>
        <v>6950</v>
      </c>
      <c r="T695" s="37">
        <f t="shared" si="278"/>
        <v>8990</v>
      </c>
      <c r="U695" s="37">
        <f t="shared" si="278"/>
        <v>7945.32</v>
      </c>
      <c r="V695" s="37">
        <f t="shared" si="278"/>
        <v>7898.43</v>
      </c>
      <c r="W695" s="37">
        <f t="shared" si="278"/>
        <v>4669</v>
      </c>
      <c r="X695" s="37">
        <f t="shared" si="278"/>
        <v>7898.43</v>
      </c>
      <c r="Y695" s="37">
        <f>SUM(Y688:Y694)</f>
        <v>9426</v>
      </c>
      <c r="Z695" s="37">
        <f>SUM(Z688:Z694)</f>
        <v>8155.93</v>
      </c>
      <c r="AA695" s="37">
        <f>SUM(AA688:AA694)</f>
        <v>8155.93</v>
      </c>
      <c r="AB695" s="37">
        <f>SUM(AB688:AB694)</f>
        <v>8155.93</v>
      </c>
      <c r="AC695" s="21">
        <f t="shared" si="273"/>
        <v>0</v>
      </c>
      <c r="AD695" s="34">
        <f t="shared" si="276"/>
        <v>0</v>
      </c>
    </row>
    <row r="696" spans="1:30" s="33" customFormat="1" ht="12" customHeight="1">
      <c r="A696" s="5"/>
      <c r="B696" s="5" t="s">
        <v>323</v>
      </c>
      <c r="C696" s="5"/>
      <c r="D696" s="4"/>
      <c r="E696" s="5"/>
      <c r="F696" s="37" t="e">
        <f>SUM(F686+#REF!)</f>
        <v>#REF!</v>
      </c>
      <c r="G696" s="37" t="e">
        <f>SUM(G686+#REF!)</f>
        <v>#REF!</v>
      </c>
      <c r="H696" s="37" t="e">
        <f>SUM(H686+#REF!)</f>
        <v>#REF!</v>
      </c>
      <c r="I696" s="37" t="e">
        <f>SUM(I686+#REF!)</f>
        <v>#REF!</v>
      </c>
      <c r="J696" s="37" t="e">
        <f>SUM(J686+#REF!)</f>
        <v>#REF!</v>
      </c>
      <c r="K696" s="37" t="e">
        <f>SUM(K686+#REF!)</f>
        <v>#REF!</v>
      </c>
      <c r="L696" s="37" t="e">
        <f>SUM(L686+#REF!)</f>
        <v>#REF!</v>
      </c>
      <c r="M696" s="37" t="e">
        <f>SUM(M686+#REF!)</f>
        <v>#REF!</v>
      </c>
      <c r="N696" s="37" t="e">
        <f>SUM(N686+#REF!)</f>
        <v>#REF!</v>
      </c>
      <c r="O696" s="37" t="e">
        <f>SUM(O686+#REF!)</f>
        <v>#REF!</v>
      </c>
      <c r="P696" s="37" t="e">
        <f>SUM(P686+#REF!)</f>
        <v>#REF!</v>
      </c>
      <c r="Q696" s="37" t="e">
        <f>SUM(Q686+#REF!)</f>
        <v>#REF!</v>
      </c>
      <c r="R696" s="37" t="e">
        <f>SUM(R686+#REF!)</f>
        <v>#REF!</v>
      </c>
      <c r="S696" s="37">
        <f aca="true" t="shared" si="279" ref="S696:X696">SUM(S686+S695)</f>
        <v>11040</v>
      </c>
      <c r="T696" s="37">
        <f t="shared" si="279"/>
        <v>13244</v>
      </c>
      <c r="U696" s="37">
        <f t="shared" si="279"/>
        <v>12199.32</v>
      </c>
      <c r="V696" s="37">
        <f t="shared" si="279"/>
        <v>10589.43</v>
      </c>
      <c r="W696" s="37">
        <f t="shared" si="279"/>
        <v>5844</v>
      </c>
      <c r="X696" s="37">
        <f t="shared" si="279"/>
        <v>10589.43</v>
      </c>
      <c r="Y696" s="37">
        <f>SUM(Y686+Y695)</f>
        <v>10969</v>
      </c>
      <c r="Z696" s="37">
        <f>SUM(Z686+Z695)</f>
        <v>10846.93</v>
      </c>
      <c r="AA696" s="37">
        <f>SUM(AA686+AA695)</f>
        <v>10846.93</v>
      </c>
      <c r="AB696" s="37">
        <f>SUM(AB686+AB695)</f>
        <v>10846.93</v>
      </c>
      <c r="AC696" s="21">
        <f t="shared" si="273"/>
        <v>0</v>
      </c>
      <c r="AD696" s="34">
        <f t="shared" si="276"/>
        <v>0</v>
      </c>
    </row>
    <row r="697" spans="1:30" ht="12" customHeight="1">
      <c r="A697" s="72">
        <v>860</v>
      </c>
      <c r="B697" s="73" t="s">
        <v>324</v>
      </c>
      <c r="C697" s="3" t="s">
        <v>1</v>
      </c>
      <c r="D697" s="6" t="s">
        <v>2</v>
      </c>
      <c r="E697" s="6" t="s">
        <v>1</v>
      </c>
      <c r="F697" s="72" t="s">
        <v>2</v>
      </c>
      <c r="G697" s="72" t="s">
        <v>1</v>
      </c>
      <c r="H697" s="72" t="s">
        <v>2</v>
      </c>
      <c r="I697" s="6" t="s">
        <v>1</v>
      </c>
      <c r="J697" s="6" t="s">
        <v>2</v>
      </c>
      <c r="K697" s="6" t="s">
        <v>1</v>
      </c>
      <c r="L697" s="6" t="s">
        <v>2</v>
      </c>
      <c r="M697" s="6" t="s">
        <v>1</v>
      </c>
      <c r="N697" s="6" t="s">
        <v>2</v>
      </c>
      <c r="O697" s="6" t="s">
        <v>1</v>
      </c>
      <c r="P697" s="6" t="s">
        <v>2</v>
      </c>
      <c r="Q697" s="6" t="s">
        <v>1</v>
      </c>
      <c r="R697" s="6" t="s">
        <v>2</v>
      </c>
      <c r="S697" s="6" t="s">
        <v>43</v>
      </c>
      <c r="T697" s="6" t="s">
        <v>2</v>
      </c>
      <c r="U697" s="6" t="s">
        <v>42</v>
      </c>
      <c r="V697" s="6" t="s">
        <v>2</v>
      </c>
      <c r="W697" s="6" t="s">
        <v>42</v>
      </c>
      <c r="X697" s="6" t="s">
        <v>2</v>
      </c>
      <c r="Y697" s="6" t="s">
        <v>1</v>
      </c>
      <c r="Z697" s="6" t="s">
        <v>2</v>
      </c>
      <c r="AA697" s="6" t="s">
        <v>43</v>
      </c>
      <c r="AB697" s="6" t="s">
        <v>2</v>
      </c>
      <c r="AC697" s="6" t="s">
        <v>3</v>
      </c>
      <c r="AD697" s="7" t="s">
        <v>4</v>
      </c>
    </row>
    <row r="698" spans="1:30" ht="12" customHeight="1">
      <c r="A698" s="72"/>
      <c r="B698" s="73"/>
      <c r="C698" s="3" t="s">
        <v>5</v>
      </c>
      <c r="D698" s="6" t="s">
        <v>6</v>
      </c>
      <c r="E698" s="6" t="s">
        <v>6</v>
      </c>
      <c r="F698" s="72" t="s">
        <v>7</v>
      </c>
      <c r="G698" s="72" t="s">
        <v>7</v>
      </c>
      <c r="H698" s="72" t="s">
        <v>8</v>
      </c>
      <c r="I698" s="6" t="s">
        <v>8</v>
      </c>
      <c r="J698" s="6" t="s">
        <v>9</v>
      </c>
      <c r="K698" s="6" t="s">
        <v>291</v>
      </c>
      <c r="L698" s="6" t="s">
        <v>292</v>
      </c>
      <c r="M698" s="6" t="s">
        <v>292</v>
      </c>
      <c r="N698" s="6" t="s">
        <v>44</v>
      </c>
      <c r="O698" s="6" t="s">
        <v>11</v>
      </c>
      <c r="P698" s="6" t="s">
        <v>45</v>
      </c>
      <c r="Q698" s="6" t="s">
        <v>45</v>
      </c>
      <c r="R698" s="6" t="s">
        <v>46</v>
      </c>
      <c r="S698" s="6" t="s">
        <v>13</v>
      </c>
      <c r="T698" s="6" t="s">
        <v>14</v>
      </c>
      <c r="U698" s="6" t="s">
        <v>14</v>
      </c>
      <c r="V698" s="6" t="s">
        <v>15</v>
      </c>
      <c r="W698" s="6" t="s">
        <v>15</v>
      </c>
      <c r="X698" s="6" t="s">
        <v>16</v>
      </c>
      <c r="Y698" s="6" t="s">
        <v>16</v>
      </c>
      <c r="Z698" s="6" t="s">
        <v>17</v>
      </c>
      <c r="AA698" s="6" t="s">
        <v>17</v>
      </c>
      <c r="AB698" s="6" t="s">
        <v>402</v>
      </c>
      <c r="AC698" s="6" t="s">
        <v>400</v>
      </c>
      <c r="AD698" s="7" t="s">
        <v>400</v>
      </c>
    </row>
    <row r="699" spans="1:29" ht="12" customHeight="1">
      <c r="A699" s="90"/>
      <c r="B699" s="91" t="s">
        <v>293</v>
      </c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AC699" s="16">
        <f aca="true" t="shared" si="280" ref="AC699:AC724">SUM(AB699-Z699)</f>
        <v>0</v>
      </c>
    </row>
    <row r="700" spans="1:30" ht="12" customHeight="1">
      <c r="A700" s="90" t="s">
        <v>325</v>
      </c>
      <c r="B700" s="91" t="s">
        <v>25</v>
      </c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99">
        <v>8330</v>
      </c>
      <c r="V700" s="99">
        <v>8000</v>
      </c>
      <c r="W700" s="99">
        <v>5423</v>
      </c>
      <c r="X700" s="99">
        <v>8000</v>
      </c>
      <c r="Y700" s="99">
        <v>4351</v>
      </c>
      <c r="Z700" s="38">
        <v>1000</v>
      </c>
      <c r="AA700" s="153">
        <v>1000</v>
      </c>
      <c r="AB700" s="153">
        <v>1000</v>
      </c>
      <c r="AC700" s="16">
        <f t="shared" si="280"/>
        <v>0</v>
      </c>
      <c r="AD700" s="31">
        <f aca="true" t="shared" si="281" ref="AD700:AD724">SUM(AC700/Z700)</f>
        <v>0</v>
      </c>
    </row>
    <row r="701" spans="1:30" ht="12" customHeight="1">
      <c r="A701" s="90" t="s">
        <v>326</v>
      </c>
      <c r="B701" s="91" t="s">
        <v>327</v>
      </c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99">
        <v>8275</v>
      </c>
      <c r="V701" s="99">
        <v>5000</v>
      </c>
      <c r="W701" s="99">
        <v>12900</v>
      </c>
      <c r="X701" s="99">
        <v>5000</v>
      </c>
      <c r="Y701" s="99">
        <v>4300</v>
      </c>
      <c r="Z701" s="38">
        <v>12000</v>
      </c>
      <c r="AA701" s="153">
        <v>12000</v>
      </c>
      <c r="AB701" s="153">
        <v>12000</v>
      </c>
      <c r="AC701" s="16">
        <f t="shared" si="280"/>
        <v>0</v>
      </c>
      <c r="AD701" s="31">
        <f t="shared" si="281"/>
        <v>0</v>
      </c>
    </row>
    <row r="702" spans="1:30" ht="12" customHeight="1">
      <c r="A702" s="90" t="s">
        <v>328</v>
      </c>
      <c r="B702" s="91" t="s">
        <v>329</v>
      </c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99">
        <v>31700</v>
      </c>
      <c r="V702" s="99">
        <v>20000</v>
      </c>
      <c r="W702" s="99">
        <v>29575</v>
      </c>
      <c r="X702" s="99">
        <v>20000</v>
      </c>
      <c r="Y702" s="99">
        <v>18100</v>
      </c>
      <c r="Z702" s="38">
        <v>25000</v>
      </c>
      <c r="AA702" s="153">
        <v>25000</v>
      </c>
      <c r="AB702" s="153">
        <v>25000</v>
      </c>
      <c r="AC702" s="16">
        <f t="shared" si="280"/>
        <v>0</v>
      </c>
      <c r="AD702" s="31">
        <f t="shared" si="281"/>
        <v>0</v>
      </c>
    </row>
    <row r="703" spans="1:30" s="33" customFormat="1" ht="12" customHeight="1">
      <c r="A703" s="93"/>
      <c r="B703" s="91" t="s">
        <v>330</v>
      </c>
      <c r="C703" s="5"/>
      <c r="D703" s="4"/>
      <c r="E703" s="5"/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06">
        <f aca="true" t="shared" si="282" ref="U703:Z703">SUM(U700:U702)</f>
        <v>48305</v>
      </c>
      <c r="V703" s="106">
        <f t="shared" si="282"/>
        <v>33000</v>
      </c>
      <c r="W703" s="106">
        <f t="shared" si="282"/>
        <v>47898</v>
      </c>
      <c r="X703" s="106">
        <f t="shared" si="282"/>
        <v>33000</v>
      </c>
      <c r="Y703" s="106">
        <f t="shared" si="282"/>
        <v>26751</v>
      </c>
      <c r="Z703" s="106">
        <f t="shared" si="282"/>
        <v>38000</v>
      </c>
      <c r="AA703" s="106">
        <f>SUM(AA700:AA702)</f>
        <v>38000</v>
      </c>
      <c r="AB703" s="106">
        <f>SUM(AB700:AB702)</f>
        <v>38000</v>
      </c>
      <c r="AC703" s="21">
        <f t="shared" si="280"/>
        <v>0</v>
      </c>
      <c r="AD703" s="34">
        <f t="shared" si="281"/>
        <v>0</v>
      </c>
    </row>
    <row r="704" spans="1:30" ht="12" customHeight="1">
      <c r="A704" s="90"/>
      <c r="B704" s="91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AC704" s="16"/>
      <c r="AD704" s="31"/>
    </row>
    <row r="705" spans="1:30" ht="12" customHeight="1">
      <c r="A705" s="90">
        <v>1001</v>
      </c>
      <c r="B705" s="91" t="s">
        <v>92</v>
      </c>
      <c r="F705" s="107">
        <v>12952</v>
      </c>
      <c r="G705" s="107">
        <v>8640</v>
      </c>
      <c r="H705" s="108">
        <v>13340</v>
      </c>
      <c r="I705" s="108">
        <v>13340</v>
      </c>
      <c r="J705" s="108">
        <v>14436</v>
      </c>
      <c r="K705" s="108">
        <v>14682</v>
      </c>
      <c r="L705" s="108">
        <v>15131</v>
      </c>
      <c r="M705" s="108">
        <v>15033</v>
      </c>
      <c r="N705" s="108">
        <v>16128</v>
      </c>
      <c r="O705" s="108">
        <v>17449</v>
      </c>
      <c r="P705" s="108">
        <v>16838</v>
      </c>
      <c r="Q705" s="108">
        <v>16137</v>
      </c>
      <c r="R705" s="108">
        <v>17434</v>
      </c>
      <c r="S705" s="108">
        <v>16000</v>
      </c>
      <c r="T705" s="108">
        <v>18134</v>
      </c>
      <c r="U705" s="108">
        <v>20691</v>
      </c>
      <c r="V705" s="108">
        <v>18850</v>
      </c>
      <c r="W705" s="108">
        <v>18814</v>
      </c>
      <c r="X705" s="108">
        <v>18845</v>
      </c>
      <c r="Y705" s="39">
        <v>18981</v>
      </c>
      <c r="Z705" s="39">
        <v>19220</v>
      </c>
      <c r="AA705" s="39">
        <v>19220</v>
      </c>
      <c r="AB705" s="39">
        <v>18548</v>
      </c>
      <c r="AC705" s="16">
        <f t="shared" si="280"/>
        <v>-672</v>
      </c>
      <c r="AD705" s="31">
        <f t="shared" si="281"/>
        <v>-0.03496357960457856</v>
      </c>
    </row>
    <row r="706" spans="1:30" ht="12" customHeight="1">
      <c r="A706" s="90">
        <v>1002</v>
      </c>
      <c r="B706" s="91" t="s">
        <v>331</v>
      </c>
      <c r="F706" s="109">
        <v>9383</v>
      </c>
      <c r="G706" s="109">
        <v>6545</v>
      </c>
      <c r="H706" s="99">
        <v>9664</v>
      </c>
      <c r="I706" s="99">
        <v>9000</v>
      </c>
      <c r="J706" s="99">
        <v>10740</v>
      </c>
      <c r="K706" s="99">
        <v>7004</v>
      </c>
      <c r="L706" s="99">
        <v>11090</v>
      </c>
      <c r="M706" s="99">
        <v>10584</v>
      </c>
      <c r="N706" s="99">
        <v>11373</v>
      </c>
      <c r="O706" s="99">
        <v>9058</v>
      </c>
      <c r="P706" s="99">
        <v>11720</v>
      </c>
      <c r="Q706" s="99">
        <v>8501</v>
      </c>
      <c r="R706" s="99">
        <v>12198</v>
      </c>
      <c r="S706" s="99">
        <v>11000</v>
      </c>
      <c r="T706" s="99">
        <v>12685</v>
      </c>
      <c r="U706" s="99">
        <v>11183</v>
      </c>
      <c r="V706" s="99">
        <v>12945</v>
      </c>
      <c r="W706" s="99">
        <v>13522</v>
      </c>
      <c r="X706" s="99">
        <v>12945</v>
      </c>
      <c r="Y706" s="39">
        <v>10047</v>
      </c>
      <c r="Z706" s="39">
        <v>13195</v>
      </c>
      <c r="AA706" s="39">
        <v>13195</v>
      </c>
      <c r="AB706" s="39">
        <v>14500</v>
      </c>
      <c r="AC706" s="16">
        <f t="shared" si="280"/>
        <v>1305</v>
      </c>
      <c r="AD706" s="31">
        <f t="shared" si="281"/>
        <v>0.0989010989010989</v>
      </c>
    </row>
    <row r="707" spans="1:30" ht="12" customHeight="1">
      <c r="A707" s="90">
        <v>1003</v>
      </c>
      <c r="B707" s="91" t="s">
        <v>94</v>
      </c>
      <c r="F707" s="109">
        <v>2270</v>
      </c>
      <c r="G707" s="109">
        <v>1137</v>
      </c>
      <c r="H707" s="99">
        <v>2338</v>
      </c>
      <c r="I707" s="99">
        <v>1500</v>
      </c>
      <c r="J707" s="99">
        <v>1500</v>
      </c>
      <c r="K707" s="99">
        <v>719</v>
      </c>
      <c r="L707" s="99">
        <v>1500</v>
      </c>
      <c r="M707" s="99">
        <v>331</v>
      </c>
      <c r="N707" s="99">
        <v>1000</v>
      </c>
      <c r="O707" s="99">
        <v>1060</v>
      </c>
      <c r="P707" s="99">
        <v>1000</v>
      </c>
      <c r="Q707" s="99">
        <v>1441</v>
      </c>
      <c r="R707" s="99">
        <v>1300</v>
      </c>
      <c r="S707" s="99">
        <v>1300</v>
      </c>
      <c r="T707" s="99">
        <v>1340</v>
      </c>
      <c r="U707" s="99">
        <v>2093</v>
      </c>
      <c r="V707" s="99">
        <v>1393</v>
      </c>
      <c r="W707" s="99">
        <v>1243</v>
      </c>
      <c r="X707" s="99">
        <v>1393</v>
      </c>
      <c r="Y707" s="39">
        <v>1353</v>
      </c>
      <c r="Z707" s="39">
        <v>1421</v>
      </c>
      <c r="AA707" s="39">
        <v>1421</v>
      </c>
      <c r="AB707" s="39">
        <v>1800</v>
      </c>
      <c r="AC707" s="16">
        <f t="shared" si="280"/>
        <v>379</v>
      </c>
      <c r="AD707" s="31">
        <f t="shared" si="281"/>
        <v>0.26671358198451794</v>
      </c>
    </row>
    <row r="708" spans="1:30" ht="12" customHeight="1">
      <c r="A708" s="90">
        <v>1020</v>
      </c>
      <c r="B708" s="91" t="s">
        <v>95</v>
      </c>
      <c r="F708" s="109">
        <v>1882</v>
      </c>
      <c r="G708" s="109">
        <v>1501</v>
      </c>
      <c r="H708" s="99">
        <f>SUM(H705,H706,H707)*0.0765</f>
        <v>1938.663</v>
      </c>
      <c r="I708" s="99">
        <v>800</v>
      </c>
      <c r="J708" s="99">
        <v>2041</v>
      </c>
      <c r="K708" s="99">
        <v>1848</v>
      </c>
      <c r="L708" s="99">
        <v>2121</v>
      </c>
      <c r="M708" s="99">
        <v>2045</v>
      </c>
      <c r="N708" s="99">
        <v>2180</v>
      </c>
      <c r="O708" s="99">
        <v>1869</v>
      </c>
      <c r="P708" s="99">
        <v>2261</v>
      </c>
      <c r="Q708" s="99">
        <v>2001</v>
      </c>
      <c r="R708" s="99">
        <f>SUM(R705:R707)*0.0765</f>
        <v>2366.298</v>
      </c>
      <c r="S708" s="99">
        <f>SUM(S705:S707)*0.0765</f>
        <v>2164.95</v>
      </c>
      <c r="T708" s="99">
        <f>SUM(T705:T707)*0.0765</f>
        <v>2460.1635</v>
      </c>
      <c r="U708" s="99">
        <v>2654</v>
      </c>
      <c r="V708" s="99">
        <f>SUM(V705:V707)*0.0765</f>
        <v>2538.882</v>
      </c>
      <c r="W708" s="99">
        <v>2067</v>
      </c>
      <c r="X708" s="99">
        <f>SUM(X705:X707)*0.0765</f>
        <v>2538.4995</v>
      </c>
      <c r="Y708" s="39">
        <v>2538</v>
      </c>
      <c r="Z708" s="39">
        <f>SUM(Z705:Z707)*0.0765</f>
        <v>2588.454</v>
      </c>
      <c r="AA708" s="39">
        <f>SUM(AA705:AA707)*0.0765</f>
        <v>2588.454</v>
      </c>
      <c r="AB708" s="39">
        <f>SUM(AB705:AB707)*0.0765</f>
        <v>2665.872</v>
      </c>
      <c r="AC708" s="16">
        <f t="shared" si="280"/>
        <v>77.41799999999967</v>
      </c>
      <c r="AD708" s="31">
        <f t="shared" si="281"/>
        <v>0.029908972691807412</v>
      </c>
    </row>
    <row r="709" spans="1:30" s="33" customFormat="1" ht="12" customHeight="1">
      <c r="A709" s="93"/>
      <c r="B709" s="26" t="s">
        <v>298</v>
      </c>
      <c r="C709" s="5"/>
      <c r="D709" s="4"/>
      <c r="E709" s="5"/>
      <c r="F709" s="110">
        <f>SUM(F706:F708)</f>
        <v>13535</v>
      </c>
      <c r="G709" s="110">
        <f aca="true" t="shared" si="283" ref="G709:X709">SUM(G705:G708)</f>
        <v>17823</v>
      </c>
      <c r="H709" s="106">
        <f t="shared" si="283"/>
        <v>27280.663</v>
      </c>
      <c r="I709" s="106">
        <f t="shared" si="283"/>
        <v>24640</v>
      </c>
      <c r="J709" s="106">
        <f t="shared" si="283"/>
        <v>28717</v>
      </c>
      <c r="K709" s="106">
        <f t="shared" si="283"/>
        <v>24253</v>
      </c>
      <c r="L709" s="106">
        <f t="shared" si="283"/>
        <v>29842</v>
      </c>
      <c r="M709" s="106">
        <f t="shared" si="283"/>
        <v>27993</v>
      </c>
      <c r="N709" s="106">
        <f t="shared" si="283"/>
        <v>30681</v>
      </c>
      <c r="O709" s="106">
        <f t="shared" si="283"/>
        <v>29436</v>
      </c>
      <c r="P709" s="106">
        <f t="shared" si="283"/>
        <v>31819</v>
      </c>
      <c r="Q709" s="106">
        <f t="shared" si="283"/>
        <v>28080</v>
      </c>
      <c r="R709" s="106">
        <f t="shared" si="283"/>
        <v>33298.298</v>
      </c>
      <c r="S709" s="106">
        <f t="shared" si="283"/>
        <v>30464.95</v>
      </c>
      <c r="T709" s="106">
        <f t="shared" si="283"/>
        <v>34619.1635</v>
      </c>
      <c r="U709" s="106">
        <f t="shared" si="283"/>
        <v>36621</v>
      </c>
      <c r="V709" s="106">
        <f t="shared" si="283"/>
        <v>35726.882</v>
      </c>
      <c r="W709" s="106">
        <f t="shared" si="283"/>
        <v>35646</v>
      </c>
      <c r="X709" s="106">
        <f t="shared" si="283"/>
        <v>35721.4995</v>
      </c>
      <c r="Y709" s="40">
        <f>SUM(Y705:Y708)</f>
        <v>32919</v>
      </c>
      <c r="Z709" s="40">
        <f>SUM(Z705:Z708)</f>
        <v>36424.454</v>
      </c>
      <c r="AA709" s="40">
        <f>SUM(AA705:AA708)</f>
        <v>36424.454</v>
      </c>
      <c r="AB709" s="40">
        <f>SUM(AB705:AB708)</f>
        <v>37513.872</v>
      </c>
      <c r="AC709" s="21">
        <f t="shared" si="280"/>
        <v>1089.4180000000051</v>
      </c>
      <c r="AD709" s="34">
        <f t="shared" si="281"/>
        <v>0.029908972691807683</v>
      </c>
    </row>
    <row r="710" spans="1:30" ht="12" customHeight="1">
      <c r="A710" s="90">
        <v>2002</v>
      </c>
      <c r="B710" s="91" t="s">
        <v>98</v>
      </c>
      <c r="F710" s="109">
        <v>350</v>
      </c>
      <c r="G710" s="109">
        <v>174</v>
      </c>
      <c r="H710" s="99">
        <v>350</v>
      </c>
      <c r="I710" s="99">
        <v>600</v>
      </c>
      <c r="J710" s="99">
        <v>350</v>
      </c>
      <c r="K710" s="99">
        <v>159</v>
      </c>
      <c r="L710" s="99">
        <v>250</v>
      </c>
      <c r="M710" s="99">
        <v>156</v>
      </c>
      <c r="N710" s="99">
        <v>200</v>
      </c>
      <c r="O710" s="99">
        <v>173</v>
      </c>
      <c r="P710" s="99">
        <v>225</v>
      </c>
      <c r="Q710" s="99">
        <v>151</v>
      </c>
      <c r="R710" s="99">
        <v>225</v>
      </c>
      <c r="S710" s="99">
        <v>225</v>
      </c>
      <c r="T710" s="99">
        <v>240</v>
      </c>
      <c r="U710" s="99">
        <v>185</v>
      </c>
      <c r="V710" s="99">
        <v>240</v>
      </c>
      <c r="W710" s="99">
        <v>199</v>
      </c>
      <c r="X710" s="99">
        <v>240</v>
      </c>
      <c r="Y710" s="27">
        <v>224</v>
      </c>
      <c r="Z710" s="27">
        <v>225</v>
      </c>
      <c r="AA710" s="27">
        <v>225</v>
      </c>
      <c r="AB710" s="27">
        <v>225</v>
      </c>
      <c r="AC710" s="16">
        <f t="shared" si="280"/>
        <v>0</v>
      </c>
      <c r="AD710" s="31">
        <f t="shared" si="281"/>
        <v>0</v>
      </c>
    </row>
    <row r="711" spans="1:30" ht="12" customHeight="1">
      <c r="A711" s="90">
        <v>2003</v>
      </c>
      <c r="B711" s="91" t="s">
        <v>261</v>
      </c>
      <c r="F711" s="109">
        <v>525</v>
      </c>
      <c r="G711" s="109">
        <v>143</v>
      </c>
      <c r="H711" s="99">
        <v>525</v>
      </c>
      <c r="I711" s="99">
        <v>520</v>
      </c>
      <c r="J711" s="99">
        <v>525</v>
      </c>
      <c r="K711" s="99">
        <v>344</v>
      </c>
      <c r="L711" s="99">
        <v>250</v>
      </c>
      <c r="M711" s="99">
        <v>174</v>
      </c>
      <c r="N711" s="99">
        <v>350</v>
      </c>
      <c r="O711" s="99">
        <v>206</v>
      </c>
      <c r="P711" s="99">
        <v>350</v>
      </c>
      <c r="Q711" s="99">
        <v>149</v>
      </c>
      <c r="R711" s="99">
        <v>350</v>
      </c>
      <c r="S711" s="99">
        <v>350</v>
      </c>
      <c r="T711" s="99">
        <v>350</v>
      </c>
      <c r="U711" s="99">
        <v>273</v>
      </c>
      <c r="V711" s="99">
        <v>350</v>
      </c>
      <c r="W711" s="99">
        <v>198</v>
      </c>
      <c r="X711" s="99">
        <v>350</v>
      </c>
      <c r="Y711" s="27">
        <v>659</v>
      </c>
      <c r="Z711" s="27">
        <v>250</v>
      </c>
      <c r="AA711" s="27">
        <v>250</v>
      </c>
      <c r="AB711" s="27">
        <v>250</v>
      </c>
      <c r="AC711" s="16">
        <f t="shared" si="280"/>
        <v>0</v>
      </c>
      <c r="AD711" s="31">
        <f t="shared" si="281"/>
        <v>0</v>
      </c>
    </row>
    <row r="712" spans="1:30" ht="12" customHeight="1">
      <c r="A712" s="90">
        <v>2010</v>
      </c>
      <c r="B712" s="91" t="s">
        <v>106</v>
      </c>
      <c r="F712" s="109">
        <v>450</v>
      </c>
      <c r="G712" s="109">
        <v>300</v>
      </c>
      <c r="H712" s="99">
        <v>450</v>
      </c>
      <c r="I712" s="99">
        <v>450</v>
      </c>
      <c r="J712" s="99">
        <v>450</v>
      </c>
      <c r="K712" s="99">
        <v>375</v>
      </c>
      <c r="L712" s="99">
        <v>450</v>
      </c>
      <c r="M712" s="99">
        <v>348</v>
      </c>
      <c r="N712" s="99">
        <v>400</v>
      </c>
      <c r="O712" s="99">
        <v>1057</v>
      </c>
      <c r="P712" s="99">
        <v>400</v>
      </c>
      <c r="Q712" s="99">
        <v>817</v>
      </c>
      <c r="R712" s="99">
        <v>700</v>
      </c>
      <c r="S712" s="99">
        <v>600</v>
      </c>
      <c r="T712" s="99">
        <v>625</v>
      </c>
      <c r="U712" s="99">
        <v>693</v>
      </c>
      <c r="V712" s="99">
        <v>1000</v>
      </c>
      <c r="W712" s="99">
        <v>783</v>
      </c>
      <c r="X712" s="99">
        <v>750</v>
      </c>
      <c r="Y712" s="27">
        <v>1639</v>
      </c>
      <c r="Z712" s="27">
        <v>750</v>
      </c>
      <c r="AA712" s="27">
        <v>1200</v>
      </c>
      <c r="AB712" s="27">
        <v>700</v>
      </c>
      <c r="AC712" s="16">
        <f t="shared" si="280"/>
        <v>-50</v>
      </c>
      <c r="AD712" s="31">
        <f t="shared" si="281"/>
        <v>-0.06666666666666667</v>
      </c>
    </row>
    <row r="713" spans="1:30" ht="12" customHeight="1">
      <c r="A713" s="90">
        <v>2022</v>
      </c>
      <c r="B713" s="91" t="s">
        <v>111</v>
      </c>
      <c r="F713" s="99"/>
      <c r="G713" s="99"/>
      <c r="H713" s="99"/>
      <c r="I713" s="99"/>
      <c r="J713" s="99">
        <v>620</v>
      </c>
      <c r="K713" s="108"/>
      <c r="L713" s="111"/>
      <c r="S713" s="99"/>
      <c r="T713" s="99">
        <v>620</v>
      </c>
      <c r="U713" s="99">
        <v>620</v>
      </c>
      <c r="V713" s="99">
        <v>620</v>
      </c>
      <c r="W713" s="99">
        <v>620</v>
      </c>
      <c r="X713" s="99">
        <v>620</v>
      </c>
      <c r="Y713" s="27">
        <v>625</v>
      </c>
      <c r="Z713" s="27">
        <v>680</v>
      </c>
      <c r="AA713" s="27">
        <v>680</v>
      </c>
      <c r="AB713" s="27">
        <v>720</v>
      </c>
      <c r="AC713" s="16">
        <f t="shared" si="280"/>
        <v>40</v>
      </c>
      <c r="AD713" s="31">
        <f t="shared" si="281"/>
        <v>0.058823529411764705</v>
      </c>
    </row>
    <row r="714" spans="1:30" ht="12" customHeight="1">
      <c r="A714" s="90">
        <v>2032</v>
      </c>
      <c r="B714" s="91" t="s">
        <v>332</v>
      </c>
      <c r="F714" s="109">
        <v>1000</v>
      </c>
      <c r="G714" s="109">
        <v>0</v>
      </c>
      <c r="H714" s="99">
        <v>1500</v>
      </c>
      <c r="I714" s="99">
        <v>1000</v>
      </c>
      <c r="J714" s="99">
        <v>1500</v>
      </c>
      <c r="K714" s="99">
        <v>1321</v>
      </c>
      <c r="L714" s="99">
        <v>1500</v>
      </c>
      <c r="M714" s="99">
        <v>853</v>
      </c>
      <c r="N714" s="99">
        <v>500</v>
      </c>
      <c r="O714" s="99">
        <v>183</v>
      </c>
      <c r="P714" s="99">
        <v>500</v>
      </c>
      <c r="Q714" s="99">
        <v>1363</v>
      </c>
      <c r="R714" s="99">
        <v>500</v>
      </c>
      <c r="S714" s="99">
        <v>500</v>
      </c>
      <c r="T714" s="99">
        <v>500</v>
      </c>
      <c r="U714" s="99">
        <v>97</v>
      </c>
      <c r="V714" s="99">
        <v>500</v>
      </c>
      <c r="W714" s="99">
        <v>430</v>
      </c>
      <c r="X714" s="99">
        <v>500</v>
      </c>
      <c r="Y714" s="27">
        <v>85</v>
      </c>
      <c r="Z714" s="27">
        <v>500</v>
      </c>
      <c r="AA714" s="27">
        <v>550</v>
      </c>
      <c r="AB714" s="27">
        <v>1000</v>
      </c>
      <c r="AC714" s="16">
        <f t="shared" si="280"/>
        <v>500</v>
      </c>
      <c r="AD714" s="31">
        <f t="shared" si="281"/>
        <v>1</v>
      </c>
    </row>
    <row r="715" spans="1:30" ht="12" customHeight="1">
      <c r="A715" s="90">
        <v>2036</v>
      </c>
      <c r="B715" s="91" t="s">
        <v>333</v>
      </c>
      <c r="F715" s="109"/>
      <c r="G715" s="109"/>
      <c r="H715" s="99"/>
      <c r="I715" s="99"/>
      <c r="J715" s="99">
        <v>5000</v>
      </c>
      <c r="K715" s="99">
        <v>1670</v>
      </c>
      <c r="L715" s="99">
        <v>5000</v>
      </c>
      <c r="M715" s="99">
        <v>0</v>
      </c>
      <c r="N715" s="99">
        <v>5000</v>
      </c>
      <c r="O715" s="99">
        <v>2120</v>
      </c>
      <c r="P715" s="99">
        <v>1000</v>
      </c>
      <c r="Q715" s="99">
        <v>-1700</v>
      </c>
      <c r="R715" s="99">
        <v>2000</v>
      </c>
      <c r="S715" s="99">
        <v>2000</v>
      </c>
      <c r="T715" s="99">
        <v>2000</v>
      </c>
      <c r="U715" s="99">
        <v>0</v>
      </c>
      <c r="V715" s="99">
        <v>1200</v>
      </c>
      <c r="W715" s="99">
        <v>155</v>
      </c>
      <c r="X715" s="99">
        <v>1200</v>
      </c>
      <c r="Y715" s="39">
        <v>1250</v>
      </c>
      <c r="Z715" s="39">
        <v>2500</v>
      </c>
      <c r="AA715" s="39">
        <v>2500</v>
      </c>
      <c r="AB715" s="39">
        <v>2500</v>
      </c>
      <c r="AC715" s="16">
        <f t="shared" si="280"/>
        <v>0</v>
      </c>
      <c r="AD715" s="31">
        <f t="shared" si="281"/>
        <v>0</v>
      </c>
    </row>
    <row r="716" spans="1:30" ht="12" customHeight="1">
      <c r="A716" s="90">
        <v>3002</v>
      </c>
      <c r="B716" s="91" t="s">
        <v>199</v>
      </c>
      <c r="F716" s="109"/>
      <c r="G716" s="109"/>
      <c r="H716" s="99"/>
      <c r="I716" s="99"/>
      <c r="J716" s="99"/>
      <c r="K716" s="99"/>
      <c r="L716" s="99">
        <v>600</v>
      </c>
      <c r="M716" s="99">
        <v>0</v>
      </c>
      <c r="N716" s="99">
        <v>750</v>
      </c>
      <c r="O716" s="99">
        <v>750</v>
      </c>
      <c r="P716" s="99">
        <v>960</v>
      </c>
      <c r="Q716" s="99">
        <v>0</v>
      </c>
      <c r="R716" s="99">
        <v>1000</v>
      </c>
      <c r="S716" s="99">
        <v>1500</v>
      </c>
      <c r="T716" s="99">
        <v>1300</v>
      </c>
      <c r="U716" s="99">
        <v>0</v>
      </c>
      <c r="V716" s="99">
        <v>871</v>
      </c>
      <c r="W716" s="99">
        <v>0</v>
      </c>
      <c r="X716" s="99">
        <v>871</v>
      </c>
      <c r="Y716" s="27">
        <v>871</v>
      </c>
      <c r="Z716" s="38">
        <v>1056</v>
      </c>
      <c r="AA716" s="38">
        <v>1056</v>
      </c>
      <c r="AB716" s="38">
        <v>1056</v>
      </c>
      <c r="AC716" s="16">
        <f t="shared" si="280"/>
        <v>0</v>
      </c>
      <c r="AD716" s="31">
        <f t="shared" si="281"/>
        <v>0</v>
      </c>
    </row>
    <row r="717" spans="1:30" ht="12" customHeight="1">
      <c r="A717" s="90">
        <v>3006</v>
      </c>
      <c r="B717" s="91" t="s">
        <v>334</v>
      </c>
      <c r="F717" s="109">
        <v>2500</v>
      </c>
      <c r="G717" s="109">
        <v>741</v>
      </c>
      <c r="H717" s="99">
        <v>2500</v>
      </c>
      <c r="I717" s="99">
        <v>1000</v>
      </c>
      <c r="J717" s="99">
        <v>2500</v>
      </c>
      <c r="K717" s="99">
        <v>1672</v>
      </c>
      <c r="L717" s="99">
        <v>2500</v>
      </c>
      <c r="M717" s="99">
        <v>2482</v>
      </c>
      <c r="N717" s="99">
        <v>2500</v>
      </c>
      <c r="O717" s="99">
        <v>2500</v>
      </c>
      <c r="P717" s="99">
        <v>2500</v>
      </c>
      <c r="Q717" s="99">
        <v>2264</v>
      </c>
      <c r="R717" s="99">
        <v>2500</v>
      </c>
      <c r="S717" s="99">
        <v>2500</v>
      </c>
      <c r="T717" s="99">
        <v>2500</v>
      </c>
      <c r="U717" s="99">
        <v>2548</v>
      </c>
      <c r="V717" s="99">
        <v>2500</v>
      </c>
      <c r="W717" s="99">
        <v>2248</v>
      </c>
      <c r="X717" s="99">
        <v>2500</v>
      </c>
      <c r="Y717" s="39">
        <v>2618</v>
      </c>
      <c r="Z717" s="39">
        <v>2500</v>
      </c>
      <c r="AA717" s="39">
        <v>2500</v>
      </c>
      <c r="AB717" s="39">
        <v>2500</v>
      </c>
      <c r="AC717" s="16">
        <f t="shared" si="280"/>
        <v>0</v>
      </c>
      <c r="AD717" s="31">
        <f t="shared" si="281"/>
        <v>0</v>
      </c>
    </row>
    <row r="718" spans="1:30" ht="12" customHeight="1">
      <c r="A718" s="90">
        <v>3008</v>
      </c>
      <c r="B718" s="91" t="s">
        <v>335</v>
      </c>
      <c r="F718" s="109"/>
      <c r="G718" s="10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>
        <v>0</v>
      </c>
      <c r="V718" s="99">
        <v>0</v>
      </c>
      <c r="W718" s="99">
        <v>400</v>
      </c>
      <c r="X718" s="99">
        <v>0</v>
      </c>
      <c r="Y718" s="27" t="s">
        <v>336</v>
      </c>
      <c r="Z718" s="27" t="s">
        <v>336</v>
      </c>
      <c r="AA718" s="27" t="s">
        <v>336</v>
      </c>
      <c r="AB718" s="27" t="s">
        <v>336</v>
      </c>
      <c r="AC718" s="16"/>
      <c r="AD718" s="31"/>
    </row>
    <row r="719" spans="1:30" ht="12" customHeight="1">
      <c r="A719" s="90">
        <v>3040</v>
      </c>
      <c r="B719" s="91" t="s">
        <v>220</v>
      </c>
      <c r="F719" s="109"/>
      <c r="G719" s="109"/>
      <c r="H719" s="99"/>
      <c r="I719" s="99"/>
      <c r="J719" s="99"/>
      <c r="K719" s="99"/>
      <c r="L719" s="99">
        <v>250</v>
      </c>
      <c r="M719" s="99">
        <v>0</v>
      </c>
      <c r="N719" s="99">
        <v>320</v>
      </c>
      <c r="O719" s="99">
        <v>320</v>
      </c>
      <c r="P719" s="99">
        <v>320</v>
      </c>
      <c r="Q719" s="99">
        <v>0</v>
      </c>
      <c r="R719" s="99">
        <v>335</v>
      </c>
      <c r="S719" s="99">
        <v>550</v>
      </c>
      <c r="T719" s="99">
        <v>472</v>
      </c>
      <c r="U719" s="99">
        <v>445</v>
      </c>
      <c r="V719" s="99">
        <v>331</v>
      </c>
      <c r="W719" s="99">
        <v>0</v>
      </c>
      <c r="X719" s="99">
        <v>350</v>
      </c>
      <c r="Y719" s="27">
        <v>350</v>
      </c>
      <c r="Z719" s="27">
        <v>622</v>
      </c>
      <c r="AA719" s="27">
        <v>622</v>
      </c>
      <c r="AB719" s="27">
        <v>622</v>
      </c>
      <c r="AC719" s="16">
        <f t="shared" si="280"/>
        <v>0</v>
      </c>
      <c r="AD719" s="31">
        <f t="shared" si="281"/>
        <v>0</v>
      </c>
    </row>
    <row r="720" spans="1:30" ht="12" customHeight="1">
      <c r="A720" s="90"/>
      <c r="B720" s="91"/>
      <c r="F720" s="109"/>
      <c r="G720" s="10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AA720" s="27">
        <v>7500</v>
      </c>
      <c r="AB720" s="39">
        <v>18000</v>
      </c>
      <c r="AC720" s="16"/>
      <c r="AD720" s="31"/>
    </row>
    <row r="721" spans="1:30" ht="12" customHeight="1">
      <c r="A721" s="90">
        <v>4005</v>
      </c>
      <c r="B721" s="91" t="s">
        <v>337</v>
      </c>
      <c r="F721" s="109">
        <v>2250</v>
      </c>
      <c r="G721" s="109">
        <v>2400</v>
      </c>
      <c r="H721" s="99">
        <v>2250</v>
      </c>
      <c r="I721" s="99">
        <v>2250</v>
      </c>
      <c r="J721" s="99">
        <v>2250</v>
      </c>
      <c r="K721" s="99">
        <v>375</v>
      </c>
      <c r="L721" s="99">
        <v>2250</v>
      </c>
      <c r="M721" s="99">
        <v>1950</v>
      </c>
      <c r="N721" s="99">
        <v>2250</v>
      </c>
      <c r="O721" s="99">
        <v>900</v>
      </c>
      <c r="P721" s="99">
        <v>2250</v>
      </c>
      <c r="Q721" s="99">
        <v>700</v>
      </c>
      <c r="R721" s="99">
        <v>2250</v>
      </c>
      <c r="S721" s="99">
        <v>2250</v>
      </c>
      <c r="T721" s="99">
        <v>2250</v>
      </c>
      <c r="U721" s="99">
        <v>875</v>
      </c>
      <c r="V721" s="99">
        <v>2250</v>
      </c>
      <c r="W721" s="99">
        <v>2487</v>
      </c>
      <c r="X721" s="99">
        <v>2250</v>
      </c>
      <c r="Y721" s="39">
        <v>1612</v>
      </c>
      <c r="Z721" s="39">
        <v>2250</v>
      </c>
      <c r="AA721" s="39">
        <v>2250</v>
      </c>
      <c r="AB721" s="39">
        <v>2250</v>
      </c>
      <c r="AC721" s="16">
        <f t="shared" si="280"/>
        <v>0</v>
      </c>
      <c r="AD721" s="31">
        <f t="shared" si="281"/>
        <v>0</v>
      </c>
    </row>
    <row r="722" spans="1:30" ht="12" customHeight="1">
      <c r="A722" s="90">
        <v>6010</v>
      </c>
      <c r="B722" s="91" t="s">
        <v>301</v>
      </c>
      <c r="F722" s="109"/>
      <c r="G722" s="109"/>
      <c r="H722" s="99">
        <v>310</v>
      </c>
      <c r="I722" s="99">
        <v>310</v>
      </c>
      <c r="J722" s="99">
        <v>620</v>
      </c>
      <c r="K722" s="99">
        <v>0</v>
      </c>
      <c r="L722" s="99">
        <v>643</v>
      </c>
      <c r="M722" s="99">
        <v>643</v>
      </c>
      <c r="N722" s="99">
        <v>644</v>
      </c>
      <c r="O722" s="99">
        <v>644</v>
      </c>
      <c r="P722" s="99">
        <v>755</v>
      </c>
      <c r="Q722" s="99">
        <v>755</v>
      </c>
      <c r="R722" s="99">
        <f>SUM(R705:R721)*0.015</f>
        <v>1146.84894</v>
      </c>
      <c r="S722" s="99">
        <f>SUM(S705:S721)*0.015</f>
        <v>1071.0735</v>
      </c>
      <c r="T722" s="99">
        <f>SUM(T705:T721)*0.015</f>
        <v>1201.429905</v>
      </c>
      <c r="U722" s="99">
        <f>SUM(U709:U721)*0.03</f>
        <v>1270.71</v>
      </c>
      <c r="V722" s="99">
        <f>SUM(V709:V721)*0.03</f>
        <v>1367.66646</v>
      </c>
      <c r="W722" s="99">
        <v>1367</v>
      </c>
      <c r="X722" s="99">
        <f>SUM(X709:X721)*0.03</f>
        <v>1360.574985</v>
      </c>
      <c r="Y722" s="39">
        <v>1361</v>
      </c>
      <c r="Z722" s="39">
        <f>SUM(Z709:Z721)*0.03</f>
        <v>1432.72362</v>
      </c>
      <c r="AA722" s="39">
        <f>SUM(AA709:AA721)*0.03</f>
        <v>1672.72362</v>
      </c>
      <c r="AB722" s="39">
        <f>SUM(AB709:AB721)*0.03</f>
        <v>2020.10616</v>
      </c>
      <c r="AC722" s="16">
        <f t="shared" si="280"/>
        <v>587.3825400000001</v>
      </c>
      <c r="AD722" s="31">
        <f t="shared" si="281"/>
        <v>0.4099761683275663</v>
      </c>
    </row>
    <row r="723" spans="1:30" s="33" customFormat="1" ht="12" customHeight="1">
      <c r="A723" s="93"/>
      <c r="B723" s="91" t="s">
        <v>141</v>
      </c>
      <c r="C723" s="5"/>
      <c r="D723" s="4"/>
      <c r="E723" s="5"/>
      <c r="F723" s="110">
        <f aca="true" t="shared" si="284" ref="F723:X723">SUM(F710:F722)</f>
        <v>7075</v>
      </c>
      <c r="G723" s="110">
        <f t="shared" si="284"/>
        <v>3758</v>
      </c>
      <c r="H723" s="106">
        <f t="shared" si="284"/>
        <v>7885</v>
      </c>
      <c r="I723" s="106">
        <f t="shared" si="284"/>
        <v>6130</v>
      </c>
      <c r="J723" s="106">
        <f t="shared" si="284"/>
        <v>13815</v>
      </c>
      <c r="K723" s="106">
        <f t="shared" si="284"/>
        <v>5916</v>
      </c>
      <c r="L723" s="106">
        <f t="shared" si="284"/>
        <v>13693</v>
      </c>
      <c r="M723" s="106">
        <f t="shared" si="284"/>
        <v>6606</v>
      </c>
      <c r="N723" s="106">
        <f t="shared" si="284"/>
        <v>12914</v>
      </c>
      <c r="O723" s="106">
        <f t="shared" si="284"/>
        <v>8853</v>
      </c>
      <c r="P723" s="106">
        <f t="shared" si="284"/>
        <v>9260</v>
      </c>
      <c r="Q723" s="106">
        <f t="shared" si="284"/>
        <v>4499</v>
      </c>
      <c r="R723" s="106">
        <f t="shared" si="284"/>
        <v>11006.84894</v>
      </c>
      <c r="S723" s="106">
        <f t="shared" si="284"/>
        <v>11546.0735</v>
      </c>
      <c r="T723" s="106">
        <f t="shared" si="284"/>
        <v>12058.429905</v>
      </c>
      <c r="U723" s="106">
        <f t="shared" si="284"/>
        <v>7006.71</v>
      </c>
      <c r="V723" s="106">
        <f t="shared" si="284"/>
        <v>11229.66646</v>
      </c>
      <c r="W723" s="106">
        <f t="shared" si="284"/>
        <v>8887</v>
      </c>
      <c r="X723" s="106">
        <f t="shared" si="284"/>
        <v>10991.574985</v>
      </c>
      <c r="Y723" s="40">
        <f>SUM(Y710:Y722)</f>
        <v>11294</v>
      </c>
      <c r="Z723" s="40">
        <f>SUM(Z710:Z722)</f>
        <v>12765.72362</v>
      </c>
      <c r="AA723" s="40">
        <f>SUM(AA710:AA722)</f>
        <v>21005.72362</v>
      </c>
      <c r="AB723" s="40">
        <f>SUM(AB710:AB722)</f>
        <v>31843.10616</v>
      </c>
      <c r="AC723" s="21">
        <f t="shared" si="280"/>
        <v>19077.38254</v>
      </c>
      <c r="AD723" s="34">
        <f t="shared" si="281"/>
        <v>1.494422338120461</v>
      </c>
    </row>
    <row r="724" spans="1:30" s="33" customFormat="1" ht="12" customHeight="1">
      <c r="A724" s="93"/>
      <c r="B724" s="91" t="s">
        <v>338</v>
      </c>
      <c r="C724" s="5"/>
      <c r="D724" s="4"/>
      <c r="E724" s="5"/>
      <c r="F724" s="110">
        <f>SUM(F723+F709)</f>
        <v>20610</v>
      </c>
      <c r="G724" s="110">
        <f>SUM(G723+G709)</f>
        <v>21581</v>
      </c>
      <c r="H724" s="106">
        <f aca="true" t="shared" si="285" ref="H724:Z724">SUM(H709+H723)</f>
        <v>35165.663</v>
      </c>
      <c r="I724" s="106">
        <f t="shared" si="285"/>
        <v>30770</v>
      </c>
      <c r="J724" s="106">
        <f t="shared" si="285"/>
        <v>42532</v>
      </c>
      <c r="K724" s="106">
        <f t="shared" si="285"/>
        <v>30169</v>
      </c>
      <c r="L724" s="106">
        <f t="shared" si="285"/>
        <v>43535</v>
      </c>
      <c r="M724" s="106">
        <f t="shared" si="285"/>
        <v>34599</v>
      </c>
      <c r="N724" s="106">
        <f t="shared" si="285"/>
        <v>43595</v>
      </c>
      <c r="O724" s="106">
        <f t="shared" si="285"/>
        <v>38289</v>
      </c>
      <c r="P724" s="106">
        <f t="shared" si="285"/>
        <v>41079</v>
      </c>
      <c r="Q724" s="106">
        <f t="shared" si="285"/>
        <v>32579</v>
      </c>
      <c r="R724" s="106">
        <f t="shared" si="285"/>
        <v>44305.146940000006</v>
      </c>
      <c r="S724" s="106">
        <f t="shared" si="285"/>
        <v>42011.0235</v>
      </c>
      <c r="T724" s="106">
        <f t="shared" si="285"/>
        <v>46677.59340500001</v>
      </c>
      <c r="U724" s="106">
        <f t="shared" si="285"/>
        <v>43627.71</v>
      </c>
      <c r="V724" s="106">
        <f t="shared" si="285"/>
        <v>46956.54846</v>
      </c>
      <c r="W724" s="106">
        <f t="shared" si="285"/>
        <v>44533</v>
      </c>
      <c r="X724" s="106">
        <f t="shared" si="285"/>
        <v>46713.074485</v>
      </c>
      <c r="Y724" s="40">
        <f t="shared" si="285"/>
        <v>44213</v>
      </c>
      <c r="Z724" s="40">
        <f t="shared" si="285"/>
        <v>49190.17762</v>
      </c>
      <c r="AA724" s="40">
        <f>SUM(AA709+AA723)</f>
        <v>57430.17762</v>
      </c>
      <c r="AB724" s="40">
        <f>SUM(AB709+AB723)</f>
        <v>69356.97816</v>
      </c>
      <c r="AC724" s="21">
        <f t="shared" si="280"/>
        <v>20166.800539999997</v>
      </c>
      <c r="AD724" s="34">
        <f t="shared" si="281"/>
        <v>0.4099761683275661</v>
      </c>
    </row>
    <row r="725" spans="6:24" ht="12" customHeight="1">
      <c r="F725" s="61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</row>
    <row r="726" spans="1:30" ht="12" customHeight="1">
      <c r="A726" s="72">
        <v>865</v>
      </c>
      <c r="B726" s="73" t="s">
        <v>339</v>
      </c>
      <c r="C726" s="3" t="s">
        <v>1</v>
      </c>
      <c r="D726" s="6" t="s">
        <v>2</v>
      </c>
      <c r="E726" s="6" t="s">
        <v>1</v>
      </c>
      <c r="F726" s="72" t="s">
        <v>2</v>
      </c>
      <c r="G726" s="72" t="s">
        <v>1</v>
      </c>
      <c r="H726" s="72" t="s">
        <v>2</v>
      </c>
      <c r="I726" s="6" t="s">
        <v>1</v>
      </c>
      <c r="J726" s="6" t="s">
        <v>2</v>
      </c>
      <c r="K726" s="6" t="s">
        <v>1</v>
      </c>
      <c r="L726" s="6" t="s">
        <v>2</v>
      </c>
      <c r="M726" s="6" t="s">
        <v>1</v>
      </c>
      <c r="N726" s="6" t="s">
        <v>2</v>
      </c>
      <c r="O726" s="6" t="s">
        <v>1</v>
      </c>
      <c r="P726" s="6" t="s">
        <v>2</v>
      </c>
      <c r="Q726" s="6" t="s">
        <v>1</v>
      </c>
      <c r="R726" s="6" t="s">
        <v>2</v>
      </c>
      <c r="S726" s="6" t="s">
        <v>43</v>
      </c>
      <c r="T726" s="6" t="s">
        <v>2</v>
      </c>
      <c r="U726" s="6" t="s">
        <v>42</v>
      </c>
      <c r="V726" s="6" t="s">
        <v>2</v>
      </c>
      <c r="W726" s="6" t="s">
        <v>42</v>
      </c>
      <c r="X726" s="6" t="s">
        <v>2</v>
      </c>
      <c r="Y726" s="6" t="s">
        <v>1</v>
      </c>
      <c r="Z726" s="6" t="s">
        <v>2</v>
      </c>
      <c r="AA726" s="6" t="s">
        <v>43</v>
      </c>
      <c r="AB726" s="6" t="s">
        <v>2</v>
      </c>
      <c r="AC726" s="6" t="s">
        <v>3</v>
      </c>
      <c r="AD726" s="7" t="s">
        <v>4</v>
      </c>
    </row>
    <row r="727" spans="1:30" ht="12" customHeight="1">
      <c r="A727" s="72"/>
      <c r="B727" s="73"/>
      <c r="C727" s="3" t="s">
        <v>5</v>
      </c>
      <c r="D727" s="6" t="s">
        <v>6</v>
      </c>
      <c r="E727" s="6" t="s">
        <v>6</v>
      </c>
      <c r="F727" s="72" t="s">
        <v>7</v>
      </c>
      <c r="G727" s="72" t="s">
        <v>7</v>
      </c>
      <c r="H727" s="72" t="s">
        <v>8</v>
      </c>
      <c r="I727" s="6" t="s">
        <v>8</v>
      </c>
      <c r="J727" s="6" t="s">
        <v>9</v>
      </c>
      <c r="K727" s="6" t="s">
        <v>291</v>
      </c>
      <c r="L727" s="6" t="s">
        <v>292</v>
      </c>
      <c r="M727" s="6" t="s">
        <v>292</v>
      </c>
      <c r="N727" s="6" t="s">
        <v>44</v>
      </c>
      <c r="O727" s="6" t="s">
        <v>11</v>
      </c>
      <c r="P727" s="6" t="s">
        <v>45</v>
      </c>
      <c r="Q727" s="6" t="s">
        <v>45</v>
      </c>
      <c r="R727" s="6" t="s">
        <v>46</v>
      </c>
      <c r="S727" s="6" t="s">
        <v>13</v>
      </c>
      <c r="T727" s="6" t="s">
        <v>14</v>
      </c>
      <c r="U727" s="6" t="s">
        <v>14</v>
      </c>
      <c r="V727" s="6" t="s">
        <v>15</v>
      </c>
      <c r="W727" s="6" t="s">
        <v>15</v>
      </c>
      <c r="X727" s="6" t="s">
        <v>16</v>
      </c>
      <c r="Y727" s="6" t="s">
        <v>16</v>
      </c>
      <c r="Z727" s="6" t="s">
        <v>17</v>
      </c>
      <c r="AA727" s="6" t="s">
        <v>17</v>
      </c>
      <c r="AB727" s="6" t="s">
        <v>402</v>
      </c>
      <c r="AC727" s="6" t="s">
        <v>400</v>
      </c>
      <c r="AD727" s="7" t="s">
        <v>400</v>
      </c>
    </row>
    <row r="728" spans="1:30" ht="12" customHeight="1">
      <c r="A728" s="25">
        <v>4005</v>
      </c>
      <c r="B728" s="112" t="s">
        <v>340</v>
      </c>
      <c r="C728" s="113"/>
      <c r="D728" s="113"/>
      <c r="E728" s="113"/>
      <c r="F728" s="113">
        <v>10000</v>
      </c>
      <c r="G728" s="113">
        <f aca="true" t="shared" si="286" ref="G728:G739">SUM(F728-D728)</f>
        <v>10000</v>
      </c>
      <c r="H728" s="114"/>
      <c r="I728" s="115"/>
      <c r="J728" s="115"/>
      <c r="K728" s="116"/>
      <c r="L728" s="117">
        <v>10000</v>
      </c>
      <c r="M728" s="117">
        <v>7165</v>
      </c>
      <c r="N728" s="117">
        <v>6500</v>
      </c>
      <c r="O728" s="117">
        <v>2187</v>
      </c>
      <c r="P728" s="117">
        <v>10000</v>
      </c>
      <c r="Q728" s="117">
        <v>5745</v>
      </c>
      <c r="R728" s="117">
        <v>0</v>
      </c>
      <c r="S728" s="117">
        <v>0</v>
      </c>
      <c r="T728" s="117">
        <v>0</v>
      </c>
      <c r="U728" s="117">
        <v>0</v>
      </c>
      <c r="V728" s="117">
        <v>0</v>
      </c>
      <c r="W728" s="113"/>
      <c r="X728" s="113"/>
      <c r="Y728" s="113"/>
      <c r="Z728" s="113">
        <v>10000</v>
      </c>
      <c r="AA728" s="113">
        <v>10000</v>
      </c>
      <c r="AB728" s="113">
        <v>10000</v>
      </c>
      <c r="AC728" s="16">
        <f aca="true" t="shared" si="287" ref="AC728:AC740">SUM(AB728-Z728)</f>
        <v>0</v>
      </c>
      <c r="AD728" s="31">
        <f aca="true" t="shared" si="288" ref="AD728:AD740">SUM(AC728/Z728)</f>
        <v>0</v>
      </c>
    </row>
    <row r="729" spans="1:30" ht="12" customHeight="1">
      <c r="A729" s="25">
        <v>4006</v>
      </c>
      <c r="B729" s="5" t="s">
        <v>341</v>
      </c>
      <c r="C729" s="113">
        <v>6747</v>
      </c>
      <c r="D729" s="113">
        <v>6030</v>
      </c>
      <c r="E729" s="113">
        <v>500</v>
      </c>
      <c r="F729" s="113">
        <v>5000</v>
      </c>
      <c r="G729" s="113">
        <f t="shared" si="286"/>
        <v>-1030</v>
      </c>
      <c r="H729" s="114">
        <f aca="true" t="shared" si="289" ref="H729:H739">SUM(G729/D729)</f>
        <v>-0.17081260364842454</v>
      </c>
      <c r="I729" s="115">
        <v>5000</v>
      </c>
      <c r="J729" s="115">
        <f>SUM(I729-G729)</f>
        <v>6030</v>
      </c>
      <c r="K729" s="116">
        <f aca="true" t="shared" si="290" ref="K729:K734">SUM(J729/G729)</f>
        <v>-5.854368932038835</v>
      </c>
      <c r="L729" s="117">
        <v>10000</v>
      </c>
      <c r="M729" s="117">
        <v>0</v>
      </c>
      <c r="N729" s="117">
        <v>5000</v>
      </c>
      <c r="O729" s="117">
        <v>5000</v>
      </c>
      <c r="P729" s="117">
        <v>5000</v>
      </c>
      <c r="Q729" s="117">
        <v>5550</v>
      </c>
      <c r="R729" s="117">
        <v>0</v>
      </c>
      <c r="S729" s="117">
        <v>0</v>
      </c>
      <c r="T729" s="117">
        <v>0</v>
      </c>
      <c r="U729" s="117">
        <v>0</v>
      </c>
      <c r="V729" s="117">
        <v>0</v>
      </c>
      <c r="W729" s="113">
        <v>6747</v>
      </c>
      <c r="X729" s="113">
        <v>6030</v>
      </c>
      <c r="Y729" s="113">
        <v>554</v>
      </c>
      <c r="Z729" s="113">
        <v>5000</v>
      </c>
      <c r="AA729" s="113">
        <v>5000</v>
      </c>
      <c r="AB729" s="113">
        <v>5000</v>
      </c>
      <c r="AC729" s="16">
        <f t="shared" si="287"/>
        <v>0</v>
      </c>
      <c r="AD729" s="31">
        <f t="shared" si="288"/>
        <v>0</v>
      </c>
    </row>
    <row r="730" spans="1:30" ht="12" customHeight="1">
      <c r="A730" s="25">
        <v>4011</v>
      </c>
      <c r="B730" s="5" t="s">
        <v>342</v>
      </c>
      <c r="C730" s="113">
        <v>3456</v>
      </c>
      <c r="D730" s="113">
        <v>1000</v>
      </c>
      <c r="E730" s="113">
        <v>500</v>
      </c>
      <c r="F730" s="113">
        <v>0</v>
      </c>
      <c r="G730" s="113">
        <f t="shared" si="286"/>
        <v>-1000</v>
      </c>
      <c r="H730" s="114">
        <f t="shared" si="289"/>
        <v>-1</v>
      </c>
      <c r="I730" s="115">
        <v>1000</v>
      </c>
      <c r="J730" s="115">
        <f>SUM(I730-G730)</f>
        <v>2000</v>
      </c>
      <c r="K730" s="116">
        <f t="shared" si="290"/>
        <v>-2</v>
      </c>
      <c r="L730" s="117"/>
      <c r="M730" s="117"/>
      <c r="N730" s="117"/>
      <c r="O730" s="117"/>
      <c r="P730" s="117"/>
      <c r="Q730" s="117"/>
      <c r="R730" s="117"/>
      <c r="S730" s="117"/>
      <c r="T730" s="117">
        <v>12000</v>
      </c>
      <c r="U730" s="117">
        <v>12500</v>
      </c>
      <c r="V730" s="117">
        <v>0</v>
      </c>
      <c r="W730" s="113">
        <v>3456</v>
      </c>
      <c r="X730" s="113">
        <v>1000</v>
      </c>
      <c r="Y730" s="113">
        <v>72</v>
      </c>
      <c r="Z730" s="113">
        <v>0</v>
      </c>
      <c r="AA730" s="113">
        <v>0</v>
      </c>
      <c r="AB730" s="113">
        <v>0</v>
      </c>
      <c r="AC730" s="16">
        <f t="shared" si="287"/>
        <v>0</v>
      </c>
      <c r="AD730" s="31" t="e">
        <f t="shared" si="288"/>
        <v>#DIV/0!</v>
      </c>
    </row>
    <row r="731" spans="1:30" ht="12" customHeight="1">
      <c r="A731" s="25">
        <v>4015</v>
      </c>
      <c r="B731" s="5" t="s">
        <v>343</v>
      </c>
      <c r="C731" s="113">
        <v>5237</v>
      </c>
      <c r="D731" s="113">
        <v>200</v>
      </c>
      <c r="E731" s="113">
        <v>50</v>
      </c>
      <c r="F731" s="113">
        <v>200</v>
      </c>
      <c r="G731" s="113">
        <f t="shared" si="286"/>
        <v>0</v>
      </c>
      <c r="H731" s="114">
        <f t="shared" si="289"/>
        <v>0</v>
      </c>
      <c r="I731" s="70">
        <v>200</v>
      </c>
      <c r="J731" s="115">
        <f>SUM(I731-G731)</f>
        <v>200</v>
      </c>
      <c r="K731" s="116" t="e">
        <f t="shared" si="290"/>
        <v>#DIV/0!</v>
      </c>
      <c r="L731" s="117">
        <v>7000</v>
      </c>
      <c r="M731" s="117">
        <v>6431</v>
      </c>
      <c r="N731" s="117">
        <v>7000</v>
      </c>
      <c r="O731" s="117">
        <v>6031</v>
      </c>
      <c r="P731" s="117">
        <v>7000</v>
      </c>
      <c r="Q731" s="117">
        <v>9166</v>
      </c>
      <c r="R731" s="117">
        <v>0</v>
      </c>
      <c r="S731" s="117">
        <v>0</v>
      </c>
      <c r="T731" s="117">
        <v>0</v>
      </c>
      <c r="U731" s="117">
        <v>0</v>
      </c>
      <c r="V731" s="117">
        <v>10125</v>
      </c>
      <c r="W731" s="113">
        <v>5237</v>
      </c>
      <c r="X731" s="113">
        <v>200</v>
      </c>
      <c r="Y731" s="113">
        <v>0</v>
      </c>
      <c r="Z731" s="113">
        <v>200</v>
      </c>
      <c r="AA731" s="113">
        <v>200</v>
      </c>
      <c r="AB731" s="113">
        <v>200</v>
      </c>
      <c r="AC731" s="16">
        <f t="shared" si="287"/>
        <v>0</v>
      </c>
      <c r="AD731" s="31">
        <f t="shared" si="288"/>
        <v>0</v>
      </c>
    </row>
    <row r="732" spans="1:30" ht="12" customHeight="1">
      <c r="A732" s="25">
        <v>4016</v>
      </c>
      <c r="B732" s="5" t="s">
        <v>344</v>
      </c>
      <c r="C732" s="113">
        <v>0</v>
      </c>
      <c r="D732" s="113">
        <v>6000</v>
      </c>
      <c r="E732" s="113">
        <v>300</v>
      </c>
      <c r="F732" s="113">
        <v>500</v>
      </c>
      <c r="G732" s="113">
        <f t="shared" si="286"/>
        <v>-5500</v>
      </c>
      <c r="H732" s="114">
        <f t="shared" si="289"/>
        <v>-0.9166666666666666</v>
      </c>
      <c r="I732" s="70">
        <v>6000</v>
      </c>
      <c r="J732" s="115">
        <f>SUM(I732-G732)</f>
        <v>11500</v>
      </c>
      <c r="K732" s="116">
        <f t="shared" si="290"/>
        <v>-2.090909090909091</v>
      </c>
      <c r="L732" s="117"/>
      <c r="M732" s="117"/>
      <c r="N732" s="117"/>
      <c r="O732" s="117"/>
      <c r="P732" s="117"/>
      <c r="Q732" s="117"/>
      <c r="R732" s="117">
        <v>5500</v>
      </c>
      <c r="S732" s="117">
        <v>1028</v>
      </c>
      <c r="T732" s="117">
        <v>0</v>
      </c>
      <c r="U732" s="117">
        <v>0</v>
      </c>
      <c r="V732" s="117">
        <v>0</v>
      </c>
      <c r="W732" s="113">
        <v>0</v>
      </c>
      <c r="X732" s="113">
        <v>6000</v>
      </c>
      <c r="Y732" s="113">
        <v>243</v>
      </c>
      <c r="Z732" s="113">
        <v>500</v>
      </c>
      <c r="AA732" s="113">
        <v>500</v>
      </c>
      <c r="AB732" s="113">
        <v>500</v>
      </c>
      <c r="AC732" s="16">
        <f t="shared" si="287"/>
        <v>0</v>
      </c>
      <c r="AD732" s="31">
        <f t="shared" si="288"/>
        <v>0</v>
      </c>
    </row>
    <row r="733" spans="1:30" ht="12" customHeight="1">
      <c r="A733" s="25">
        <v>4017</v>
      </c>
      <c r="B733" s="5" t="s">
        <v>345</v>
      </c>
      <c r="C733" s="113">
        <v>0</v>
      </c>
      <c r="D733" s="113">
        <v>200</v>
      </c>
      <c r="E733" s="113">
        <v>0</v>
      </c>
      <c r="F733" s="113">
        <v>0</v>
      </c>
      <c r="G733" s="113">
        <f t="shared" si="286"/>
        <v>-200</v>
      </c>
      <c r="H733" s="114">
        <f t="shared" si="289"/>
        <v>-1</v>
      </c>
      <c r="I733" s="70">
        <v>200</v>
      </c>
      <c r="J733" s="115"/>
      <c r="K733" s="116">
        <f t="shared" si="290"/>
        <v>0</v>
      </c>
      <c r="L733" s="117"/>
      <c r="M733" s="117"/>
      <c r="N733" s="117"/>
      <c r="O733" s="117"/>
      <c r="P733" s="117"/>
      <c r="Q733" s="117"/>
      <c r="R733" s="117">
        <v>9000</v>
      </c>
      <c r="S733" s="117">
        <v>9000</v>
      </c>
      <c r="T733" s="117">
        <v>0</v>
      </c>
      <c r="U733" s="117">
        <v>0</v>
      </c>
      <c r="V733" s="117">
        <v>0</v>
      </c>
      <c r="W733" s="113">
        <v>0</v>
      </c>
      <c r="X733" s="113">
        <v>200</v>
      </c>
      <c r="Y733" s="113">
        <v>0</v>
      </c>
      <c r="Z733" s="113">
        <v>0</v>
      </c>
      <c r="AA733" s="113">
        <v>0</v>
      </c>
      <c r="AB733" s="113">
        <v>0</v>
      </c>
      <c r="AC733" s="16">
        <f t="shared" si="287"/>
        <v>0</v>
      </c>
      <c r="AD733" s="31" t="e">
        <f t="shared" si="288"/>
        <v>#DIV/0!</v>
      </c>
    </row>
    <row r="734" spans="1:30" ht="12" customHeight="1">
      <c r="A734" s="25">
        <v>4018</v>
      </c>
      <c r="B734" s="5" t="s">
        <v>346</v>
      </c>
      <c r="C734" s="113">
        <v>0</v>
      </c>
      <c r="D734" s="113">
        <v>5000</v>
      </c>
      <c r="E734" s="113">
        <v>2000</v>
      </c>
      <c r="F734" s="113">
        <v>5000</v>
      </c>
      <c r="G734" s="113">
        <f t="shared" si="286"/>
        <v>0</v>
      </c>
      <c r="H734" s="114">
        <f t="shared" si="289"/>
        <v>0</v>
      </c>
      <c r="I734" s="70">
        <v>5000</v>
      </c>
      <c r="J734" s="118">
        <f>SUM(I734-G734)</f>
        <v>5000</v>
      </c>
      <c r="K734" s="116" t="e">
        <f t="shared" si="290"/>
        <v>#DIV/0!</v>
      </c>
      <c r="L734" s="117">
        <v>1000</v>
      </c>
      <c r="M734" s="117">
        <v>1458</v>
      </c>
      <c r="N734" s="117">
        <v>1000</v>
      </c>
      <c r="O734" s="117">
        <v>1343</v>
      </c>
      <c r="P734" s="117">
        <v>1000</v>
      </c>
      <c r="Q734" s="117">
        <v>695</v>
      </c>
      <c r="R734" s="117">
        <v>0</v>
      </c>
      <c r="S734" s="117">
        <v>6937</v>
      </c>
      <c r="T734" s="117">
        <v>0</v>
      </c>
      <c r="U734" s="117">
        <v>0</v>
      </c>
      <c r="V734" s="117">
        <v>0</v>
      </c>
      <c r="W734" s="113">
        <v>0</v>
      </c>
      <c r="X734" s="113">
        <v>5000</v>
      </c>
      <c r="Y734" s="113"/>
      <c r="Z734" s="113">
        <v>5000</v>
      </c>
      <c r="AA734" s="113">
        <v>5000</v>
      </c>
      <c r="AB734" s="113">
        <v>5000</v>
      </c>
      <c r="AC734" s="16">
        <f t="shared" si="287"/>
        <v>0</v>
      </c>
      <c r="AD734" s="31">
        <f t="shared" si="288"/>
        <v>0</v>
      </c>
    </row>
    <row r="735" spans="1:30" ht="12" customHeight="1">
      <c r="A735" s="25">
        <v>4019</v>
      </c>
      <c r="B735" s="5" t="s">
        <v>347</v>
      </c>
      <c r="C735" s="113">
        <v>0</v>
      </c>
      <c r="D735" s="113">
        <v>24000</v>
      </c>
      <c r="E735" s="113">
        <v>30000</v>
      </c>
      <c r="F735" s="113">
        <v>0</v>
      </c>
      <c r="G735" s="113">
        <f t="shared" si="286"/>
        <v>-24000</v>
      </c>
      <c r="H735" s="114">
        <f t="shared" si="289"/>
        <v>-1</v>
      </c>
      <c r="I735" s="70">
        <v>24000</v>
      </c>
      <c r="J735" s="115"/>
      <c r="K735" s="116"/>
      <c r="L735" s="117">
        <v>1000</v>
      </c>
      <c r="M735" s="117">
        <v>90942</v>
      </c>
      <c r="N735" s="117">
        <v>1000</v>
      </c>
      <c r="O735" s="117">
        <v>1615</v>
      </c>
      <c r="P735" s="117">
        <v>1000</v>
      </c>
      <c r="Q735" s="117">
        <v>0</v>
      </c>
      <c r="R735" s="117">
        <v>1000</v>
      </c>
      <c r="S735" s="117">
        <v>1000</v>
      </c>
      <c r="T735" s="117">
        <v>0</v>
      </c>
      <c r="U735" s="117">
        <v>0</v>
      </c>
      <c r="V735" s="117">
        <v>0</v>
      </c>
      <c r="W735" s="113">
        <v>0</v>
      </c>
      <c r="X735" s="113">
        <v>24000</v>
      </c>
      <c r="Y735" s="113">
        <v>27655</v>
      </c>
      <c r="Z735" s="113">
        <v>0</v>
      </c>
      <c r="AA735" s="113">
        <v>0</v>
      </c>
      <c r="AB735" s="113">
        <v>0</v>
      </c>
      <c r="AC735" s="16">
        <f t="shared" si="287"/>
        <v>0</v>
      </c>
      <c r="AD735" s="31" t="e">
        <f t="shared" si="288"/>
        <v>#DIV/0!</v>
      </c>
    </row>
    <row r="736" spans="1:30" ht="12" customHeight="1">
      <c r="A736" s="25">
        <v>4020</v>
      </c>
      <c r="B736" s="5" t="s">
        <v>348</v>
      </c>
      <c r="C736" s="113">
        <v>0</v>
      </c>
      <c r="D736" s="113">
        <v>1000</v>
      </c>
      <c r="E736" s="113">
        <v>500</v>
      </c>
      <c r="F736" s="113">
        <v>5000</v>
      </c>
      <c r="G736" s="113">
        <f t="shared" si="286"/>
        <v>4000</v>
      </c>
      <c r="H736" s="114">
        <f t="shared" si="289"/>
        <v>4</v>
      </c>
      <c r="I736" s="70">
        <v>1000</v>
      </c>
      <c r="J736" s="115"/>
      <c r="K736" s="116"/>
      <c r="L736" s="117">
        <v>25000</v>
      </c>
      <c r="M736" s="117">
        <v>19972</v>
      </c>
      <c r="N736" s="117">
        <v>5000</v>
      </c>
      <c r="O736" s="117">
        <v>2683</v>
      </c>
      <c r="P736" s="117">
        <v>1500</v>
      </c>
      <c r="Q736" s="117">
        <v>238</v>
      </c>
      <c r="R736" s="117">
        <v>5000</v>
      </c>
      <c r="S736" s="117">
        <v>5000</v>
      </c>
      <c r="T736" s="117">
        <v>10000</v>
      </c>
      <c r="U736" s="117">
        <v>17000</v>
      </c>
      <c r="V736" s="117">
        <v>1000</v>
      </c>
      <c r="W736" s="113">
        <v>0</v>
      </c>
      <c r="X736" s="113">
        <v>1000</v>
      </c>
      <c r="Y736" s="113">
        <v>88</v>
      </c>
      <c r="Z736" s="113">
        <v>5000</v>
      </c>
      <c r="AA736" s="113">
        <v>5000</v>
      </c>
      <c r="AB736" s="113">
        <v>5000</v>
      </c>
      <c r="AC736" s="16">
        <f t="shared" si="287"/>
        <v>0</v>
      </c>
      <c r="AD736" s="31">
        <f t="shared" si="288"/>
        <v>0</v>
      </c>
    </row>
    <row r="737" spans="1:30" ht="12" customHeight="1">
      <c r="A737" s="25">
        <v>4021</v>
      </c>
      <c r="B737" s="5" t="s">
        <v>349</v>
      </c>
      <c r="C737" s="113"/>
      <c r="D737" s="113"/>
      <c r="E737" s="113"/>
      <c r="F737" s="113">
        <v>5000</v>
      </c>
      <c r="G737" s="113"/>
      <c r="H737" s="114"/>
      <c r="I737" s="70"/>
      <c r="J737" s="115"/>
      <c r="K737" s="116"/>
      <c r="L737" s="117"/>
      <c r="M737" s="117"/>
      <c r="N737" s="117"/>
      <c r="O737" s="117"/>
      <c r="P737" s="117">
        <v>6000</v>
      </c>
      <c r="Q737" s="117">
        <v>6360</v>
      </c>
      <c r="R737" s="117">
        <v>0</v>
      </c>
      <c r="S737" s="117">
        <v>0</v>
      </c>
      <c r="T737" s="117">
        <v>0</v>
      </c>
      <c r="U737" s="117">
        <v>0</v>
      </c>
      <c r="V737" s="117">
        <v>5000</v>
      </c>
      <c r="W737" s="113"/>
      <c r="X737" s="113"/>
      <c r="Y737" s="113"/>
      <c r="Z737" s="113">
        <v>5000</v>
      </c>
      <c r="AA737" s="113">
        <v>5000</v>
      </c>
      <c r="AB737" s="113">
        <v>5000</v>
      </c>
      <c r="AC737" s="16">
        <f t="shared" si="287"/>
        <v>0</v>
      </c>
      <c r="AD737" s="31">
        <f t="shared" si="288"/>
        <v>0</v>
      </c>
    </row>
    <row r="738" spans="1:30" ht="12" customHeight="1">
      <c r="A738" s="25">
        <v>4028</v>
      </c>
      <c r="B738" s="5" t="s">
        <v>350</v>
      </c>
      <c r="C738" s="113"/>
      <c r="D738" s="113"/>
      <c r="E738" s="113"/>
      <c r="F738" s="113"/>
      <c r="G738" s="113">
        <f t="shared" si="286"/>
        <v>0</v>
      </c>
      <c r="H738" s="114"/>
      <c r="I738" s="70"/>
      <c r="J738" s="115"/>
      <c r="K738" s="116"/>
      <c r="L738" s="117"/>
      <c r="M738" s="117">
        <v>3299</v>
      </c>
      <c r="N738" s="117">
        <v>5000</v>
      </c>
      <c r="O738" s="117">
        <v>3683</v>
      </c>
      <c r="P738" s="117">
        <v>3500</v>
      </c>
      <c r="Q738" s="117">
        <v>228</v>
      </c>
      <c r="R738" s="117">
        <v>6500</v>
      </c>
      <c r="S738" s="117">
        <v>6500</v>
      </c>
      <c r="T738" s="117">
        <v>8000</v>
      </c>
      <c r="U738" s="117">
        <v>2075</v>
      </c>
      <c r="V738" s="117">
        <v>8000</v>
      </c>
      <c r="W738" s="113"/>
      <c r="X738" s="113"/>
      <c r="Y738" s="113"/>
      <c r="Z738" s="113"/>
      <c r="AA738" s="113"/>
      <c r="AB738" s="113"/>
      <c r="AC738" s="16">
        <f t="shared" si="287"/>
        <v>0</v>
      </c>
      <c r="AD738" s="31" t="e">
        <f t="shared" si="288"/>
        <v>#DIV/0!</v>
      </c>
    </row>
    <row r="739" spans="1:30" ht="12" customHeight="1">
      <c r="A739" s="25">
        <v>6010</v>
      </c>
      <c r="B739" s="5" t="s">
        <v>351</v>
      </c>
      <c r="C739" s="113">
        <f>SUM(C728:C738)*0.03</f>
        <v>463.2</v>
      </c>
      <c r="D739" s="113">
        <f>SUM(D728:D738)*0.03</f>
        <v>1302.8999999999999</v>
      </c>
      <c r="E739" s="113">
        <f>SUM(E728:E738)*0.03</f>
        <v>1015.5</v>
      </c>
      <c r="F739" s="113">
        <f>SUM(F728:F738)*0.03</f>
        <v>921</v>
      </c>
      <c r="G739" s="113">
        <f t="shared" si="286"/>
        <v>-381.89999999999986</v>
      </c>
      <c r="H739" s="114">
        <f t="shared" si="289"/>
        <v>-0.29311535804743255</v>
      </c>
      <c r="I739" s="70"/>
      <c r="J739" s="115"/>
      <c r="K739" s="116"/>
      <c r="L739" s="119"/>
      <c r="M739" s="119"/>
      <c r="N739" s="119"/>
      <c r="O739" s="119">
        <v>720</v>
      </c>
      <c r="P739" s="119">
        <v>350</v>
      </c>
      <c r="Q739" s="119">
        <v>205</v>
      </c>
      <c r="R739" s="119">
        <v>200</v>
      </c>
      <c r="S739" s="119">
        <v>200</v>
      </c>
      <c r="T739" s="119">
        <v>200</v>
      </c>
      <c r="U739" s="119">
        <v>0</v>
      </c>
      <c r="V739" s="119">
        <v>200</v>
      </c>
      <c r="W739" s="113">
        <f aca="true" t="shared" si="291" ref="W739:AB739">SUM(W728:W738)*0.03</f>
        <v>463.2</v>
      </c>
      <c r="X739" s="113">
        <f t="shared" si="291"/>
        <v>1302.8999999999999</v>
      </c>
      <c r="Y739" s="113">
        <v>1272</v>
      </c>
      <c r="Z739" s="113">
        <f t="shared" si="291"/>
        <v>921</v>
      </c>
      <c r="AA739" s="113">
        <f t="shared" si="291"/>
        <v>921</v>
      </c>
      <c r="AB739" s="113">
        <f t="shared" si="291"/>
        <v>921</v>
      </c>
      <c r="AC739" s="16">
        <f t="shared" si="287"/>
        <v>0</v>
      </c>
      <c r="AD739" s="31">
        <f t="shared" si="288"/>
        <v>0</v>
      </c>
    </row>
    <row r="740" spans="1:30" s="33" customFormat="1" ht="12" customHeight="1">
      <c r="A740" s="93"/>
      <c r="B740" s="91" t="s">
        <v>352</v>
      </c>
      <c r="C740" s="5"/>
      <c r="D740" s="4"/>
      <c r="E740" s="5"/>
      <c r="F740" s="85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20">
        <f>SUM(S728:S739)</f>
        <v>29665</v>
      </c>
      <c r="T740" s="120">
        <f>SUM(T728:T739)</f>
        <v>30200</v>
      </c>
      <c r="U740" s="120">
        <f>SUM(U728:U739)</f>
        <v>31575</v>
      </c>
      <c r="V740" s="120">
        <f>SUM(V728:V739)</f>
        <v>24325</v>
      </c>
      <c r="W740" s="120">
        <v>16424</v>
      </c>
      <c r="X740" s="120">
        <v>44702</v>
      </c>
      <c r="Y740" s="120">
        <v>44702</v>
      </c>
      <c r="Z740" s="120">
        <v>31621</v>
      </c>
      <c r="AA740" s="120">
        <v>31621</v>
      </c>
      <c r="AB740" s="120">
        <v>31621</v>
      </c>
      <c r="AC740" s="21">
        <f t="shared" si="287"/>
        <v>0</v>
      </c>
      <c r="AD740" s="34">
        <f t="shared" si="288"/>
        <v>0</v>
      </c>
    </row>
    <row r="741" spans="1:30" ht="12" customHeight="1">
      <c r="A741" s="72">
        <v>870</v>
      </c>
      <c r="B741" s="73" t="s">
        <v>353</v>
      </c>
      <c r="C741" s="3" t="s">
        <v>1</v>
      </c>
      <c r="D741" s="6" t="s">
        <v>2</v>
      </c>
      <c r="E741" s="6" t="s">
        <v>1</v>
      </c>
      <c r="F741" s="72" t="s">
        <v>2</v>
      </c>
      <c r="G741" s="121" t="s">
        <v>1</v>
      </c>
      <c r="H741" s="121" t="s">
        <v>2</v>
      </c>
      <c r="I741" s="6" t="s">
        <v>1</v>
      </c>
      <c r="J741" s="6" t="s">
        <v>2</v>
      </c>
      <c r="K741" s="6" t="s">
        <v>1</v>
      </c>
      <c r="L741" s="6" t="s">
        <v>2</v>
      </c>
      <c r="M741" s="6" t="s">
        <v>1</v>
      </c>
      <c r="N741" s="6" t="s">
        <v>2</v>
      </c>
      <c r="O741" s="6" t="s">
        <v>1</v>
      </c>
      <c r="P741" s="6" t="s">
        <v>2</v>
      </c>
      <c r="Q741" s="6" t="s">
        <v>1</v>
      </c>
      <c r="R741" s="6" t="s">
        <v>2</v>
      </c>
      <c r="S741" s="6" t="s">
        <v>43</v>
      </c>
      <c r="T741" s="6" t="s">
        <v>2</v>
      </c>
      <c r="U741" s="6" t="s">
        <v>42</v>
      </c>
      <c r="V741" s="6" t="s">
        <v>2</v>
      </c>
      <c r="W741" s="6" t="s">
        <v>42</v>
      </c>
      <c r="X741" s="6" t="s">
        <v>2</v>
      </c>
      <c r="Y741" s="6" t="s">
        <v>1</v>
      </c>
      <c r="Z741" s="6" t="s">
        <v>2</v>
      </c>
      <c r="AA741" s="6" t="s">
        <v>43</v>
      </c>
      <c r="AB741" s="6" t="s">
        <v>2</v>
      </c>
      <c r="AC741" s="6" t="s">
        <v>3</v>
      </c>
      <c r="AD741" s="7" t="s">
        <v>4</v>
      </c>
    </row>
    <row r="742" spans="1:30" ht="12" customHeight="1">
      <c r="A742" s="72"/>
      <c r="B742" s="73"/>
      <c r="C742" s="3" t="s">
        <v>5</v>
      </c>
      <c r="D742" s="6" t="s">
        <v>6</v>
      </c>
      <c r="E742" s="6" t="s">
        <v>6</v>
      </c>
      <c r="F742" s="72" t="s">
        <v>7</v>
      </c>
      <c r="G742" s="121" t="s">
        <v>7</v>
      </c>
      <c r="H742" s="121" t="s">
        <v>8</v>
      </c>
      <c r="I742" s="6" t="s">
        <v>8</v>
      </c>
      <c r="J742" s="6" t="s">
        <v>9</v>
      </c>
      <c r="K742" s="6" t="s">
        <v>291</v>
      </c>
      <c r="L742" s="6" t="s">
        <v>292</v>
      </c>
      <c r="M742" s="6" t="s">
        <v>292</v>
      </c>
      <c r="N742" s="6" t="s">
        <v>44</v>
      </c>
      <c r="O742" s="6" t="s">
        <v>11</v>
      </c>
      <c r="P742" s="6" t="s">
        <v>45</v>
      </c>
      <c r="Q742" s="6" t="s">
        <v>45</v>
      </c>
      <c r="R742" s="6" t="s">
        <v>46</v>
      </c>
      <c r="S742" s="6" t="s">
        <v>13</v>
      </c>
      <c r="T742" s="6" t="s">
        <v>14</v>
      </c>
      <c r="U742" s="6" t="s">
        <v>14</v>
      </c>
      <c r="V742" s="6" t="s">
        <v>15</v>
      </c>
      <c r="W742" s="6" t="s">
        <v>15</v>
      </c>
      <c r="X742" s="6" t="s">
        <v>16</v>
      </c>
      <c r="Y742" s="6" t="s">
        <v>16</v>
      </c>
      <c r="Z742" s="6" t="s">
        <v>17</v>
      </c>
      <c r="AA742" s="6" t="s">
        <v>17</v>
      </c>
      <c r="AB742" s="6" t="s">
        <v>402</v>
      </c>
      <c r="AC742" s="6" t="s">
        <v>400</v>
      </c>
      <c r="AD742" s="7" t="s">
        <v>400</v>
      </c>
    </row>
    <row r="743" spans="1:30" s="127" customFormat="1" ht="12" customHeight="1">
      <c r="A743" s="122"/>
      <c r="B743" s="123" t="s">
        <v>293</v>
      </c>
      <c r="C743" s="14"/>
      <c r="D743" s="13"/>
      <c r="E743" s="14"/>
      <c r="F743" s="122"/>
      <c r="G743" s="124"/>
      <c r="H743" s="124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  <c r="AC743" s="125"/>
      <c r="AD743" s="126"/>
    </row>
    <row r="744" spans="1:30" s="127" customFormat="1" ht="12" customHeight="1">
      <c r="A744" s="122" t="s">
        <v>354</v>
      </c>
      <c r="B744" s="123" t="s">
        <v>355</v>
      </c>
      <c r="C744" s="14"/>
      <c r="D744" s="13"/>
      <c r="E744" s="14"/>
      <c r="F744" s="122"/>
      <c r="G744" s="124"/>
      <c r="H744" s="124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8">
        <v>705</v>
      </c>
      <c r="V744" s="128">
        <v>1200</v>
      </c>
      <c r="W744" s="128">
        <v>825</v>
      </c>
      <c r="X744" s="128">
        <v>1200</v>
      </c>
      <c r="Y744" s="39">
        <v>1393</v>
      </c>
      <c r="Z744" s="39">
        <v>1200</v>
      </c>
      <c r="AA744" s="39">
        <v>1000</v>
      </c>
      <c r="AB744" s="39">
        <v>1200</v>
      </c>
      <c r="AC744" s="16">
        <f aca="true" t="shared" si="292" ref="AC744:AC783">SUM(AB744-Z744)</f>
        <v>0</v>
      </c>
      <c r="AD744" s="31">
        <f aca="true" t="shared" si="293" ref="AD744:AD783">SUM(AC744/Z744)</f>
        <v>0</v>
      </c>
    </row>
    <row r="745" spans="1:30" s="127" customFormat="1" ht="12" customHeight="1">
      <c r="A745" s="122" t="s">
        <v>356</v>
      </c>
      <c r="B745" s="123" t="s">
        <v>357</v>
      </c>
      <c r="C745" s="14"/>
      <c r="D745" s="13"/>
      <c r="E745" s="14"/>
      <c r="F745" s="122"/>
      <c r="G745" s="124"/>
      <c r="H745" s="124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8">
        <v>39684</v>
      </c>
      <c r="V745" s="128">
        <v>40000</v>
      </c>
      <c r="W745" s="128">
        <v>45507</v>
      </c>
      <c r="X745" s="128">
        <v>40000</v>
      </c>
      <c r="Y745" s="39">
        <v>47061</v>
      </c>
      <c r="Z745" s="39">
        <v>40000</v>
      </c>
      <c r="AA745" s="39">
        <v>45000</v>
      </c>
      <c r="AB745" s="39">
        <v>45000</v>
      </c>
      <c r="AC745" s="16">
        <f t="shared" si="292"/>
        <v>5000</v>
      </c>
      <c r="AD745" s="31">
        <f t="shared" si="293"/>
        <v>0.125</v>
      </c>
    </row>
    <row r="746" spans="1:30" s="127" customFormat="1" ht="12" customHeight="1">
      <c r="A746" s="122" t="s">
        <v>358</v>
      </c>
      <c r="B746" s="123" t="s">
        <v>359</v>
      </c>
      <c r="C746" s="14"/>
      <c r="D746" s="13"/>
      <c r="E746" s="14"/>
      <c r="F746" s="122"/>
      <c r="G746" s="124"/>
      <c r="H746" s="124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8">
        <v>458199</v>
      </c>
      <c r="V746" s="128">
        <v>490000</v>
      </c>
      <c r="W746" s="128">
        <v>502241</v>
      </c>
      <c r="X746" s="128">
        <v>490000</v>
      </c>
      <c r="Y746" s="39">
        <v>519281</v>
      </c>
      <c r="Z746" s="39">
        <v>500000</v>
      </c>
      <c r="AA746" s="39">
        <v>500000</v>
      </c>
      <c r="AB746" s="39">
        <v>500000</v>
      </c>
      <c r="AC746" s="16">
        <f t="shared" si="292"/>
        <v>0</v>
      </c>
      <c r="AD746" s="31">
        <f t="shared" si="293"/>
        <v>0</v>
      </c>
    </row>
    <row r="747" spans="1:30" s="127" customFormat="1" ht="12" customHeight="1">
      <c r="A747" s="122" t="s">
        <v>360</v>
      </c>
      <c r="B747" s="123" t="s">
        <v>361</v>
      </c>
      <c r="C747" s="14"/>
      <c r="D747" s="13"/>
      <c r="E747" s="14"/>
      <c r="F747" s="122"/>
      <c r="G747" s="124"/>
      <c r="H747" s="124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8">
        <v>656</v>
      </c>
      <c r="V747" s="128">
        <v>1200</v>
      </c>
      <c r="W747" s="128">
        <v>874</v>
      </c>
      <c r="X747" s="128">
        <v>1000</v>
      </c>
      <c r="Y747" s="39">
        <v>920</v>
      </c>
      <c r="Z747" s="39">
        <v>1000</v>
      </c>
      <c r="AA747" s="39">
        <v>1000</v>
      </c>
      <c r="AB747" s="39">
        <v>1000</v>
      </c>
      <c r="AC747" s="16">
        <f t="shared" si="292"/>
        <v>0</v>
      </c>
      <c r="AD747" s="31">
        <f t="shared" si="293"/>
        <v>0</v>
      </c>
    </row>
    <row r="748" spans="1:30" s="127" customFormat="1" ht="12" customHeight="1">
      <c r="A748" s="122" t="s">
        <v>362</v>
      </c>
      <c r="B748" s="123" t="s">
        <v>363</v>
      </c>
      <c r="C748" s="14"/>
      <c r="D748" s="13"/>
      <c r="E748" s="14"/>
      <c r="F748" s="122"/>
      <c r="G748" s="124"/>
      <c r="H748" s="124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8">
        <v>0</v>
      </c>
      <c r="V748" s="128"/>
      <c r="W748" s="128">
        <v>558</v>
      </c>
      <c r="X748" s="128"/>
      <c r="Y748" s="128"/>
      <c r="Z748" s="128"/>
      <c r="AA748" s="128"/>
      <c r="AB748" s="128"/>
      <c r="AC748" s="16">
        <f t="shared" si="292"/>
        <v>0</v>
      </c>
      <c r="AD748" s="31"/>
    </row>
    <row r="749" spans="1:30" s="148" customFormat="1" ht="12" customHeight="1">
      <c r="A749" s="122"/>
      <c r="B749" s="123" t="s">
        <v>364</v>
      </c>
      <c r="C749" s="141"/>
      <c r="D749" s="140"/>
      <c r="E749" s="141"/>
      <c r="F749" s="122"/>
      <c r="G749" s="124"/>
      <c r="H749" s="124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>
        <f aca="true" t="shared" si="294" ref="U749:Z749">SUM(U744:U748)</f>
        <v>499244</v>
      </c>
      <c r="V749" s="125">
        <f t="shared" si="294"/>
        <v>532400</v>
      </c>
      <c r="W749" s="125">
        <f t="shared" si="294"/>
        <v>550005</v>
      </c>
      <c r="X749" s="125">
        <f t="shared" si="294"/>
        <v>532200</v>
      </c>
      <c r="Y749" s="125">
        <f t="shared" si="294"/>
        <v>568655</v>
      </c>
      <c r="Z749" s="125">
        <f t="shared" si="294"/>
        <v>542200</v>
      </c>
      <c r="AA749" s="125">
        <v>547000</v>
      </c>
      <c r="AB749" s="125">
        <v>547200</v>
      </c>
      <c r="AC749" s="21">
        <f t="shared" si="292"/>
        <v>5000</v>
      </c>
      <c r="AD749" s="34">
        <f t="shared" si="293"/>
        <v>0.009221689413500553</v>
      </c>
    </row>
    <row r="750" spans="1:30" s="127" customFormat="1" ht="12" customHeight="1">
      <c r="A750" s="122"/>
      <c r="B750" s="123" t="s">
        <v>311</v>
      </c>
      <c r="C750" s="14"/>
      <c r="D750" s="13"/>
      <c r="E750" s="14"/>
      <c r="F750" s="122"/>
      <c r="G750" s="124"/>
      <c r="H750" s="124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  <c r="AC750" s="16"/>
      <c r="AD750" s="31"/>
    </row>
    <row r="751" spans="1:30" ht="12" customHeight="1">
      <c r="A751" s="25">
        <v>1001</v>
      </c>
      <c r="B751" s="26" t="s">
        <v>92</v>
      </c>
      <c r="F751" s="61">
        <v>61806</v>
      </c>
      <c r="G751" s="61">
        <v>47982</v>
      </c>
      <c r="H751" s="61">
        <v>36050</v>
      </c>
      <c r="I751" s="61">
        <v>42800</v>
      </c>
      <c r="J751" s="61">
        <v>46220</v>
      </c>
      <c r="K751" s="61">
        <v>46530</v>
      </c>
      <c r="L751" s="61">
        <v>48500</v>
      </c>
      <c r="M751" s="61">
        <v>46800</v>
      </c>
      <c r="N751" s="61">
        <v>53177</v>
      </c>
      <c r="O751" s="61">
        <v>54791</v>
      </c>
      <c r="P751" s="61">
        <v>54719</v>
      </c>
      <c r="Q751" s="61">
        <v>57622</v>
      </c>
      <c r="R751" s="61">
        <v>60716</v>
      </c>
      <c r="S751" s="61">
        <v>60716</v>
      </c>
      <c r="T751" s="61">
        <v>63145</v>
      </c>
      <c r="U751" s="61">
        <v>63145</v>
      </c>
      <c r="V751" s="61">
        <v>64585</v>
      </c>
      <c r="W751" s="61">
        <v>64563</v>
      </c>
      <c r="X751" s="61">
        <v>64585</v>
      </c>
      <c r="Y751" s="61">
        <v>64585</v>
      </c>
      <c r="Z751" s="82">
        <v>65900</v>
      </c>
      <c r="AA751" s="82">
        <v>65900</v>
      </c>
      <c r="AB751" s="82">
        <v>67300</v>
      </c>
      <c r="AC751" s="16">
        <f t="shared" si="292"/>
        <v>1400</v>
      </c>
      <c r="AD751" s="31">
        <f t="shared" si="293"/>
        <v>0.021244309559939303</v>
      </c>
    </row>
    <row r="752" spans="1:30" ht="12" customHeight="1">
      <c r="A752" s="25">
        <v>1002</v>
      </c>
      <c r="B752" s="26" t="s">
        <v>93</v>
      </c>
      <c r="F752" s="61">
        <v>16820</v>
      </c>
      <c r="G752" s="61">
        <v>28196</v>
      </c>
      <c r="H752" s="61">
        <v>46000</v>
      </c>
      <c r="I752" s="61">
        <v>35000</v>
      </c>
      <c r="J752" s="61">
        <v>40000</v>
      </c>
      <c r="K752" s="61">
        <v>33691</v>
      </c>
      <c r="L752" s="61">
        <v>47000</v>
      </c>
      <c r="M752" s="61">
        <v>34580</v>
      </c>
      <c r="N752" s="61">
        <v>48175</v>
      </c>
      <c r="O752" s="61">
        <v>45958</v>
      </c>
      <c r="P752" s="61">
        <v>49620</v>
      </c>
      <c r="Q752" s="61">
        <v>44577</v>
      </c>
      <c r="R752" s="61">
        <v>50604</v>
      </c>
      <c r="S752" s="61">
        <v>50604</v>
      </c>
      <c r="T752" s="61">
        <v>52628</v>
      </c>
      <c r="U752" s="61">
        <v>52000</v>
      </c>
      <c r="V752" s="61">
        <v>53315</v>
      </c>
      <c r="W752" s="61">
        <v>52658</v>
      </c>
      <c r="X752" s="61">
        <v>49000</v>
      </c>
      <c r="Y752" s="61">
        <v>41099</v>
      </c>
      <c r="Z752" s="82">
        <v>50000</v>
      </c>
      <c r="AA752" s="82">
        <v>50000</v>
      </c>
      <c r="AB752" s="82">
        <v>61500</v>
      </c>
      <c r="AC752" s="16">
        <f t="shared" si="292"/>
        <v>11500</v>
      </c>
      <c r="AD752" s="31">
        <f t="shared" si="293"/>
        <v>0.23</v>
      </c>
    </row>
    <row r="753" spans="1:30" ht="12" customHeight="1">
      <c r="A753" s="25">
        <v>1020</v>
      </c>
      <c r="B753" s="26" t="s">
        <v>95</v>
      </c>
      <c r="F753" s="61">
        <v>6015</v>
      </c>
      <c r="G753" s="61">
        <v>6048</v>
      </c>
      <c r="H753" s="61">
        <v>4600</v>
      </c>
      <c r="I753" s="61">
        <v>6600</v>
      </c>
      <c r="J753" s="61">
        <f>0.0765*(J751+J752)</f>
        <v>6595.83</v>
      </c>
      <c r="K753" s="61">
        <v>6097</v>
      </c>
      <c r="L753" s="61">
        <v>7300</v>
      </c>
      <c r="M753" s="61">
        <v>5728</v>
      </c>
      <c r="N753" s="61">
        <v>7753</v>
      </c>
      <c r="O753" s="61">
        <v>6689</v>
      </c>
      <c r="P753" s="61">
        <v>7982</v>
      </c>
      <c r="Q753" s="61">
        <v>7970</v>
      </c>
      <c r="R753" s="61">
        <v>8515</v>
      </c>
      <c r="S753" s="61">
        <v>8515</v>
      </c>
      <c r="T753" s="61">
        <v>8857</v>
      </c>
      <c r="U753" s="61">
        <v>8850</v>
      </c>
      <c r="V753" s="61">
        <v>9020</v>
      </c>
      <c r="W753" s="61">
        <v>8523</v>
      </c>
      <c r="X753" s="61">
        <v>8800</v>
      </c>
      <c r="Y753" s="61">
        <v>8023</v>
      </c>
      <c r="Z753" s="82">
        <v>8975</v>
      </c>
      <c r="AA753" s="82">
        <v>8275</v>
      </c>
      <c r="AB753" s="82">
        <v>9255</v>
      </c>
      <c r="AC753" s="16">
        <f t="shared" si="292"/>
        <v>280</v>
      </c>
      <c r="AD753" s="31">
        <f t="shared" si="293"/>
        <v>0.03119777158774373</v>
      </c>
    </row>
    <row r="754" spans="1:30" ht="12" customHeight="1">
      <c r="A754" s="25">
        <v>1023</v>
      </c>
      <c r="B754" s="26" t="s">
        <v>365</v>
      </c>
      <c r="F754" s="61"/>
      <c r="G754" s="61">
        <v>4326</v>
      </c>
      <c r="H754" s="61">
        <v>2700</v>
      </c>
      <c r="I754" s="61">
        <v>4500</v>
      </c>
      <c r="J754" s="61">
        <v>4800</v>
      </c>
      <c r="K754" s="61">
        <v>4800</v>
      </c>
      <c r="L754" s="61">
        <v>4600</v>
      </c>
      <c r="M754" s="61">
        <v>0</v>
      </c>
      <c r="N754" s="61">
        <v>5261</v>
      </c>
      <c r="O754" s="61">
        <v>4970</v>
      </c>
      <c r="P754" s="61">
        <v>5370</v>
      </c>
      <c r="Q754" s="61">
        <v>5370</v>
      </c>
      <c r="R754" s="61">
        <v>5941</v>
      </c>
      <c r="S754" s="61">
        <v>5941</v>
      </c>
      <c r="T754" s="61">
        <v>6180</v>
      </c>
      <c r="U754" s="61">
        <v>6100</v>
      </c>
      <c r="V754" s="61">
        <v>6200</v>
      </c>
      <c r="W754" s="61">
        <v>6200</v>
      </c>
      <c r="X754" s="61">
        <v>6070</v>
      </c>
      <c r="Y754" s="61">
        <v>0</v>
      </c>
      <c r="Z754" s="82">
        <v>6200</v>
      </c>
      <c r="AA754" s="82">
        <v>6200</v>
      </c>
      <c r="AB754" s="82">
        <v>6385</v>
      </c>
      <c r="AC754" s="16">
        <f t="shared" si="292"/>
        <v>185</v>
      </c>
      <c r="AD754" s="31">
        <f t="shared" si="293"/>
        <v>0.029838709677419355</v>
      </c>
    </row>
    <row r="755" spans="1:30" ht="12" customHeight="1">
      <c r="A755" s="25">
        <v>1025</v>
      </c>
      <c r="B755" s="26" t="s">
        <v>165</v>
      </c>
      <c r="F755" s="61"/>
      <c r="G755" s="61">
        <v>11750</v>
      </c>
      <c r="H755" s="61">
        <v>4000</v>
      </c>
      <c r="I755" s="61">
        <v>12000</v>
      </c>
      <c r="J755" s="61">
        <v>12500</v>
      </c>
      <c r="K755" s="61">
        <v>12500</v>
      </c>
      <c r="L755" s="61">
        <v>13500</v>
      </c>
      <c r="M755" s="61">
        <v>0</v>
      </c>
      <c r="N755" s="61">
        <v>13500</v>
      </c>
      <c r="O755" s="61">
        <v>13940</v>
      </c>
      <c r="P755" s="61">
        <v>14319</v>
      </c>
      <c r="Q755" s="61">
        <v>14319</v>
      </c>
      <c r="R755" s="61">
        <v>15000</v>
      </c>
      <c r="S755" s="61">
        <v>15000</v>
      </c>
      <c r="T755" s="61">
        <v>15000</v>
      </c>
      <c r="U755" s="61">
        <v>15000</v>
      </c>
      <c r="V755" s="61">
        <v>15000</v>
      </c>
      <c r="W755" s="61">
        <v>15000</v>
      </c>
      <c r="X755" s="61">
        <v>16075</v>
      </c>
      <c r="Y755" s="61">
        <v>16075</v>
      </c>
      <c r="Z755" s="82">
        <v>17080</v>
      </c>
      <c r="AA755" s="82">
        <v>17080</v>
      </c>
      <c r="AB755" s="82">
        <v>17285</v>
      </c>
      <c r="AC755" s="16">
        <f t="shared" si="292"/>
        <v>205</v>
      </c>
      <c r="AD755" s="31">
        <f t="shared" si="293"/>
        <v>0.012002341920374707</v>
      </c>
    </row>
    <row r="756" spans="1:30" s="33" customFormat="1" ht="12" customHeight="1">
      <c r="A756" s="32"/>
      <c r="B756" s="26" t="s">
        <v>298</v>
      </c>
      <c r="C756" s="5"/>
      <c r="D756" s="4"/>
      <c r="E756" s="5"/>
      <c r="F756" s="85">
        <f aca="true" t="shared" si="295" ref="F756:N756">SUM(F751:F755)</f>
        <v>84641</v>
      </c>
      <c r="G756" s="85">
        <f t="shared" si="295"/>
        <v>98302</v>
      </c>
      <c r="H756" s="85">
        <f t="shared" si="295"/>
        <v>93350</v>
      </c>
      <c r="I756" s="85">
        <f t="shared" si="295"/>
        <v>100900</v>
      </c>
      <c r="J756" s="85">
        <f t="shared" si="295"/>
        <v>110115.83</v>
      </c>
      <c r="K756" s="85">
        <f t="shared" si="295"/>
        <v>103618</v>
      </c>
      <c r="L756" s="85">
        <f t="shared" si="295"/>
        <v>120900</v>
      </c>
      <c r="M756" s="85">
        <f t="shared" si="295"/>
        <v>87108</v>
      </c>
      <c r="N756" s="85">
        <f t="shared" si="295"/>
        <v>127866</v>
      </c>
      <c r="O756" s="85">
        <f aca="true" t="shared" si="296" ref="O756:Y756">SUM(O751:O755)</f>
        <v>126348</v>
      </c>
      <c r="P756" s="85">
        <f t="shared" si="296"/>
        <v>132010</v>
      </c>
      <c r="Q756" s="85">
        <f t="shared" si="296"/>
        <v>129858</v>
      </c>
      <c r="R756" s="85">
        <f t="shared" si="296"/>
        <v>140776</v>
      </c>
      <c r="S756" s="85">
        <f t="shared" si="296"/>
        <v>140776</v>
      </c>
      <c r="T756" s="85">
        <f t="shared" si="296"/>
        <v>145810</v>
      </c>
      <c r="U756" s="85">
        <f t="shared" si="296"/>
        <v>145095</v>
      </c>
      <c r="V756" s="85">
        <f t="shared" si="296"/>
        <v>148120</v>
      </c>
      <c r="W756" s="85">
        <f t="shared" si="296"/>
        <v>146944</v>
      </c>
      <c r="X756" s="85">
        <f t="shared" si="296"/>
        <v>144530</v>
      </c>
      <c r="Y756" s="85">
        <f t="shared" si="296"/>
        <v>129782</v>
      </c>
      <c r="Z756" s="129">
        <f>SUM(Z751:Z755)</f>
        <v>148155</v>
      </c>
      <c r="AA756" s="129">
        <v>148155</v>
      </c>
      <c r="AB756" s="129">
        <v>161725</v>
      </c>
      <c r="AC756" s="21">
        <f t="shared" si="292"/>
        <v>13570</v>
      </c>
      <c r="AD756" s="34">
        <f t="shared" si="293"/>
        <v>0.09159326381154871</v>
      </c>
    </row>
    <row r="757" spans="1:30" ht="12" customHeight="1">
      <c r="A757" s="25">
        <v>2001</v>
      </c>
      <c r="B757" s="26" t="s">
        <v>97</v>
      </c>
      <c r="F757" s="61">
        <v>2800</v>
      </c>
      <c r="G757" s="61">
        <v>2840</v>
      </c>
      <c r="H757" s="61">
        <v>3200</v>
      </c>
      <c r="I757" s="61">
        <v>3000</v>
      </c>
      <c r="J757" s="61">
        <v>3200</v>
      </c>
      <c r="K757" s="61">
        <v>2728</v>
      </c>
      <c r="L757" s="61">
        <v>3200</v>
      </c>
      <c r="M757" s="61">
        <v>2813</v>
      </c>
      <c r="N757" s="61">
        <v>3200</v>
      </c>
      <c r="O757" s="61">
        <v>2445</v>
      </c>
      <c r="P757" s="61">
        <v>3000</v>
      </c>
      <c r="Q757" s="61">
        <v>3080</v>
      </c>
      <c r="R757" s="61">
        <v>3000</v>
      </c>
      <c r="S757" s="61">
        <v>3000</v>
      </c>
      <c r="T757" s="61">
        <v>3000</v>
      </c>
      <c r="U757" s="61">
        <v>3500</v>
      </c>
      <c r="V757" s="61">
        <v>3500</v>
      </c>
      <c r="W757" s="61">
        <v>3952</v>
      </c>
      <c r="X757" s="61">
        <v>3500</v>
      </c>
      <c r="Y757" s="61">
        <v>3692</v>
      </c>
      <c r="Z757" s="82">
        <v>3500</v>
      </c>
      <c r="AA757" s="82">
        <v>3500</v>
      </c>
      <c r="AB757" s="82">
        <v>3500</v>
      </c>
      <c r="AC757" s="16">
        <f t="shared" si="292"/>
        <v>0</v>
      </c>
      <c r="AD757" s="31">
        <f t="shared" si="293"/>
        <v>0</v>
      </c>
    </row>
    <row r="758" spans="1:30" ht="12" customHeight="1">
      <c r="A758" s="25">
        <v>2002</v>
      </c>
      <c r="B758" s="26" t="s">
        <v>98</v>
      </c>
      <c r="F758" s="61">
        <v>4000</v>
      </c>
      <c r="G758" s="61">
        <v>2893</v>
      </c>
      <c r="H758" s="61">
        <v>4300</v>
      </c>
      <c r="I758" s="61">
        <v>4300</v>
      </c>
      <c r="J758" s="61">
        <v>5000</v>
      </c>
      <c r="K758" s="61">
        <v>2269</v>
      </c>
      <c r="L758" s="61">
        <v>4500</v>
      </c>
      <c r="M758" s="61">
        <v>2139</v>
      </c>
      <c r="N758" s="61">
        <v>3500</v>
      </c>
      <c r="O758" s="61">
        <v>2681</v>
      </c>
      <c r="P758" s="61">
        <v>3000</v>
      </c>
      <c r="Q758" s="61">
        <v>3245</v>
      </c>
      <c r="R758" s="61">
        <v>3000</v>
      </c>
      <c r="S758" s="61">
        <v>3400</v>
      </c>
      <c r="T758" s="61">
        <v>3500</v>
      </c>
      <c r="U758" s="61">
        <v>3250</v>
      </c>
      <c r="V758" s="61">
        <v>3500</v>
      </c>
      <c r="W758" s="61">
        <v>3022</v>
      </c>
      <c r="X758" s="61">
        <v>3500</v>
      </c>
      <c r="Y758" s="61">
        <v>3257</v>
      </c>
      <c r="Z758" s="82">
        <v>3500</v>
      </c>
      <c r="AA758" s="82">
        <v>3500</v>
      </c>
      <c r="AB758" s="82">
        <v>3500</v>
      </c>
      <c r="AC758" s="16">
        <f t="shared" si="292"/>
        <v>0</v>
      </c>
      <c r="AD758" s="31">
        <f t="shared" si="293"/>
        <v>0</v>
      </c>
    </row>
    <row r="759" spans="1:30" ht="12" customHeight="1">
      <c r="A759" s="25">
        <v>2004</v>
      </c>
      <c r="B759" s="26" t="s">
        <v>366</v>
      </c>
      <c r="F759" s="61">
        <v>8500</v>
      </c>
      <c r="G759" s="61">
        <v>9243</v>
      </c>
      <c r="H759" s="61">
        <v>9500</v>
      </c>
      <c r="I759" s="61">
        <v>9500</v>
      </c>
      <c r="J759" s="61">
        <v>10500</v>
      </c>
      <c r="K759" s="61">
        <v>10043</v>
      </c>
      <c r="L759" s="61">
        <v>10500</v>
      </c>
      <c r="M759" s="61">
        <v>9835</v>
      </c>
      <c r="N759" s="61">
        <v>10500</v>
      </c>
      <c r="O759" s="61">
        <v>5991</v>
      </c>
      <c r="P759" s="61">
        <v>10500</v>
      </c>
      <c r="Q759" s="61">
        <v>8405</v>
      </c>
      <c r="R759" s="61">
        <v>10500</v>
      </c>
      <c r="S759" s="61">
        <v>9500</v>
      </c>
      <c r="T759" s="61">
        <v>10500</v>
      </c>
      <c r="U759" s="61">
        <v>9000</v>
      </c>
      <c r="V759" s="61">
        <v>10500</v>
      </c>
      <c r="W759" s="61">
        <v>5349</v>
      </c>
      <c r="X759" s="61">
        <v>10500</v>
      </c>
      <c r="Y759" s="61">
        <v>9369</v>
      </c>
      <c r="Z759" s="82">
        <v>10500</v>
      </c>
      <c r="AA759" s="82">
        <v>10500</v>
      </c>
      <c r="AB759" s="82">
        <v>10500</v>
      </c>
      <c r="AC759" s="16">
        <f t="shared" si="292"/>
        <v>0</v>
      </c>
      <c r="AD759" s="31">
        <f t="shared" si="293"/>
        <v>0</v>
      </c>
    </row>
    <row r="760" spans="1:30" ht="12" customHeight="1">
      <c r="A760" s="25">
        <v>2005</v>
      </c>
      <c r="B760" s="26" t="s">
        <v>101</v>
      </c>
      <c r="F760" s="61">
        <v>250</v>
      </c>
      <c r="G760" s="61">
        <v>124</v>
      </c>
      <c r="H760" s="61">
        <v>400</v>
      </c>
      <c r="I760" s="61">
        <v>300</v>
      </c>
      <c r="J760" s="61">
        <v>400</v>
      </c>
      <c r="K760" s="61">
        <v>120</v>
      </c>
      <c r="L760" s="61">
        <v>400</v>
      </c>
      <c r="M760" s="61">
        <v>76</v>
      </c>
      <c r="N760" s="61">
        <v>400</v>
      </c>
      <c r="O760" s="61">
        <v>123</v>
      </c>
      <c r="P760" s="61">
        <v>400</v>
      </c>
      <c r="Q760" s="61">
        <v>4</v>
      </c>
      <c r="R760" s="61">
        <v>400</v>
      </c>
      <c r="S760" s="61">
        <v>400</v>
      </c>
      <c r="T760" s="61">
        <v>400</v>
      </c>
      <c r="U760" s="61">
        <v>100</v>
      </c>
      <c r="V760" s="61">
        <v>300</v>
      </c>
      <c r="W760" s="61">
        <v>78</v>
      </c>
      <c r="X760" s="61">
        <v>150</v>
      </c>
      <c r="Y760" s="61">
        <v>44</v>
      </c>
      <c r="Z760" s="82">
        <v>150</v>
      </c>
      <c r="AA760" s="82">
        <v>150</v>
      </c>
      <c r="AB760" s="82">
        <v>150</v>
      </c>
      <c r="AC760" s="16">
        <f t="shared" si="292"/>
        <v>0</v>
      </c>
      <c r="AD760" s="31">
        <f t="shared" si="293"/>
        <v>0</v>
      </c>
    </row>
    <row r="761" spans="1:30" ht="12" customHeight="1">
      <c r="A761" s="25">
        <v>2006</v>
      </c>
      <c r="B761" s="26" t="s">
        <v>135</v>
      </c>
      <c r="F761" s="61">
        <v>150</v>
      </c>
      <c r="G761" s="61">
        <v>147</v>
      </c>
      <c r="H761" s="61">
        <v>150</v>
      </c>
      <c r="I761" s="61">
        <v>150</v>
      </c>
      <c r="J761" s="61">
        <v>200</v>
      </c>
      <c r="K761" s="61">
        <v>0</v>
      </c>
      <c r="L761" s="61">
        <v>200</v>
      </c>
      <c r="M761" s="61">
        <v>96</v>
      </c>
      <c r="N761" s="61">
        <v>200</v>
      </c>
      <c r="O761" s="61">
        <v>173</v>
      </c>
      <c r="P761" s="61">
        <v>200</v>
      </c>
      <c r="Q761" s="61">
        <v>200</v>
      </c>
      <c r="R761" s="61">
        <v>200</v>
      </c>
      <c r="S761" s="61">
        <v>200</v>
      </c>
      <c r="T761" s="61">
        <v>200</v>
      </c>
      <c r="U761" s="61">
        <v>0</v>
      </c>
      <c r="V761" s="61">
        <v>200</v>
      </c>
      <c r="W761" s="61">
        <v>0</v>
      </c>
      <c r="X761" s="61">
        <v>200</v>
      </c>
      <c r="Y761" s="61">
        <v>0</v>
      </c>
      <c r="Z761" s="82">
        <v>200</v>
      </c>
      <c r="AA761" s="82">
        <v>200</v>
      </c>
      <c r="AB761" s="82">
        <v>200</v>
      </c>
      <c r="AC761" s="16">
        <f t="shared" si="292"/>
        <v>0</v>
      </c>
      <c r="AD761" s="31">
        <f t="shared" si="293"/>
        <v>0</v>
      </c>
    </row>
    <row r="762" spans="1:30" ht="12" customHeight="1">
      <c r="A762" s="25">
        <v>2007</v>
      </c>
      <c r="B762" s="26" t="s">
        <v>151</v>
      </c>
      <c r="F762" s="61">
        <v>500</v>
      </c>
      <c r="G762" s="61">
        <v>575</v>
      </c>
      <c r="H762" s="61">
        <v>700</v>
      </c>
      <c r="I762" s="61">
        <v>600</v>
      </c>
      <c r="J762" s="61">
        <v>700</v>
      </c>
      <c r="K762" s="61">
        <v>605</v>
      </c>
      <c r="L762" s="61">
        <v>700</v>
      </c>
      <c r="M762" s="61">
        <v>550</v>
      </c>
      <c r="N762" s="61">
        <v>700</v>
      </c>
      <c r="O762" s="61">
        <v>825</v>
      </c>
      <c r="P762" s="61">
        <v>700</v>
      </c>
      <c r="Q762" s="61">
        <v>690</v>
      </c>
      <c r="R762" s="61">
        <v>700</v>
      </c>
      <c r="S762" s="61">
        <v>700</v>
      </c>
      <c r="T762" s="61">
        <v>800</v>
      </c>
      <c r="U762" s="61">
        <v>800</v>
      </c>
      <c r="V762" s="61">
        <v>800</v>
      </c>
      <c r="W762" s="61">
        <v>660</v>
      </c>
      <c r="X762" s="61">
        <v>800</v>
      </c>
      <c r="Y762" s="61">
        <v>400</v>
      </c>
      <c r="Z762" s="82">
        <v>800</v>
      </c>
      <c r="AA762" s="82">
        <v>800</v>
      </c>
      <c r="AB762" s="82">
        <v>800</v>
      </c>
      <c r="AC762" s="16">
        <f t="shared" si="292"/>
        <v>0</v>
      </c>
      <c r="AD762" s="31">
        <f t="shared" si="293"/>
        <v>0</v>
      </c>
    </row>
    <row r="763" spans="1:30" ht="12" customHeight="1">
      <c r="A763" s="25">
        <v>2008</v>
      </c>
      <c r="B763" s="26" t="s">
        <v>105</v>
      </c>
      <c r="F763" s="61">
        <v>3000</v>
      </c>
      <c r="G763" s="61">
        <v>2770</v>
      </c>
      <c r="H763" s="61">
        <v>4000</v>
      </c>
      <c r="I763" s="61">
        <v>3000</v>
      </c>
      <c r="J763" s="61">
        <v>4000</v>
      </c>
      <c r="K763" s="61">
        <v>2655</v>
      </c>
      <c r="L763" s="61">
        <v>4000</v>
      </c>
      <c r="M763" s="61">
        <v>2801</v>
      </c>
      <c r="N763" s="61">
        <v>3500</v>
      </c>
      <c r="O763" s="61">
        <v>2739</v>
      </c>
      <c r="P763" s="61">
        <v>3250</v>
      </c>
      <c r="Q763" s="61">
        <v>2633</v>
      </c>
      <c r="R763" s="61">
        <v>3250</v>
      </c>
      <c r="S763" s="61">
        <v>3250</v>
      </c>
      <c r="T763" s="61">
        <v>3250</v>
      </c>
      <c r="U763" s="61">
        <v>3250</v>
      </c>
      <c r="V763" s="61">
        <v>3250</v>
      </c>
      <c r="W763" s="61">
        <v>3625</v>
      </c>
      <c r="X763" s="61">
        <v>3250</v>
      </c>
      <c r="Y763" s="61">
        <v>3110</v>
      </c>
      <c r="Z763" s="82">
        <v>3250</v>
      </c>
      <c r="AA763" s="82">
        <v>3250</v>
      </c>
      <c r="AB763" s="82">
        <v>3850</v>
      </c>
      <c r="AC763" s="16">
        <f t="shared" si="292"/>
        <v>600</v>
      </c>
      <c r="AD763" s="31">
        <f t="shared" si="293"/>
        <v>0.18461538461538463</v>
      </c>
    </row>
    <row r="764" spans="1:30" ht="12" customHeight="1">
      <c r="A764" s="25">
        <v>2009</v>
      </c>
      <c r="B764" s="26" t="s">
        <v>152</v>
      </c>
      <c r="F764" s="61">
        <v>200</v>
      </c>
      <c r="G764" s="61">
        <v>0</v>
      </c>
      <c r="H764" s="61">
        <v>200</v>
      </c>
      <c r="I764" s="61">
        <v>100</v>
      </c>
      <c r="J764" s="61">
        <v>200</v>
      </c>
      <c r="K764" s="61">
        <v>46</v>
      </c>
      <c r="L764" s="61">
        <v>200</v>
      </c>
      <c r="M764" s="61">
        <v>0</v>
      </c>
      <c r="N764" s="61">
        <v>200</v>
      </c>
      <c r="O764" s="61">
        <v>0</v>
      </c>
      <c r="P764" s="61">
        <v>200</v>
      </c>
      <c r="Q764" s="61">
        <v>257</v>
      </c>
      <c r="R764" s="61">
        <v>200</v>
      </c>
      <c r="S764" s="61">
        <v>200</v>
      </c>
      <c r="T764" s="61">
        <v>200</v>
      </c>
      <c r="U764" s="61">
        <v>0</v>
      </c>
      <c r="V764" s="61">
        <v>200</v>
      </c>
      <c r="W764" s="61">
        <v>0</v>
      </c>
      <c r="X764" s="61">
        <v>200</v>
      </c>
      <c r="Y764" s="61">
        <v>0</v>
      </c>
      <c r="Z764" s="82">
        <v>200</v>
      </c>
      <c r="AA764" s="82">
        <v>200</v>
      </c>
      <c r="AB764" s="82">
        <v>200</v>
      </c>
      <c r="AC764" s="16">
        <f t="shared" si="292"/>
        <v>0</v>
      </c>
      <c r="AD764" s="31">
        <f t="shared" si="293"/>
        <v>0</v>
      </c>
    </row>
    <row r="765" spans="1:30" ht="12" customHeight="1">
      <c r="A765" s="25">
        <v>2010</v>
      </c>
      <c r="B765" s="26" t="s">
        <v>106</v>
      </c>
      <c r="F765" s="61">
        <v>2000</v>
      </c>
      <c r="G765" s="61">
        <v>285</v>
      </c>
      <c r="H765" s="61">
        <v>2000</v>
      </c>
      <c r="I765" s="61">
        <v>400</v>
      </c>
      <c r="J765" s="61">
        <v>2000</v>
      </c>
      <c r="K765" s="61">
        <v>671</v>
      </c>
      <c r="L765" s="61">
        <v>2000</v>
      </c>
      <c r="M765" s="61">
        <v>370</v>
      </c>
      <c r="N765" s="61">
        <v>1000</v>
      </c>
      <c r="O765" s="61">
        <v>469</v>
      </c>
      <c r="P765" s="61">
        <v>1000</v>
      </c>
      <c r="Q765" s="61">
        <v>1056</v>
      </c>
      <c r="R765" s="61">
        <v>1000</v>
      </c>
      <c r="S765" s="61">
        <v>1000</v>
      </c>
      <c r="T765" s="61">
        <v>1000</v>
      </c>
      <c r="U765" s="61">
        <v>1000</v>
      </c>
      <c r="V765" s="61">
        <v>1000</v>
      </c>
      <c r="W765" s="61">
        <v>1025</v>
      </c>
      <c r="X765" s="61">
        <v>1000</v>
      </c>
      <c r="Y765" s="61">
        <v>208</v>
      </c>
      <c r="Z765" s="82">
        <v>1000</v>
      </c>
      <c r="AA765" s="82">
        <v>1000</v>
      </c>
      <c r="AB765" s="82">
        <v>1000</v>
      </c>
      <c r="AC765" s="16">
        <f t="shared" si="292"/>
        <v>0</v>
      </c>
      <c r="AD765" s="31">
        <f t="shared" si="293"/>
        <v>0</v>
      </c>
    </row>
    <row r="766" spans="1:30" ht="12" customHeight="1">
      <c r="A766" s="25">
        <v>2013</v>
      </c>
      <c r="B766" s="26" t="s">
        <v>367</v>
      </c>
      <c r="F766" s="61">
        <v>3000</v>
      </c>
      <c r="G766" s="61">
        <v>0</v>
      </c>
      <c r="H766" s="61">
        <v>3000</v>
      </c>
      <c r="I766" s="61">
        <v>0</v>
      </c>
      <c r="J766" s="61">
        <v>3000</v>
      </c>
      <c r="K766" s="61">
        <v>0</v>
      </c>
      <c r="L766" s="61">
        <v>3000</v>
      </c>
      <c r="M766" s="61">
        <v>0</v>
      </c>
      <c r="N766" s="61">
        <v>1500</v>
      </c>
      <c r="O766" s="61">
        <v>0</v>
      </c>
      <c r="P766" s="61">
        <v>1500</v>
      </c>
      <c r="Q766" s="61">
        <v>0</v>
      </c>
      <c r="R766" s="61">
        <v>1500</v>
      </c>
      <c r="S766" s="61">
        <v>1000</v>
      </c>
      <c r="T766" s="61">
        <v>1500</v>
      </c>
      <c r="U766" s="61">
        <v>0</v>
      </c>
      <c r="V766" s="61">
        <v>1500</v>
      </c>
      <c r="W766" s="61">
        <v>0</v>
      </c>
      <c r="X766" s="61">
        <v>1500</v>
      </c>
      <c r="Y766" s="61">
        <v>0</v>
      </c>
      <c r="Z766" s="82">
        <v>1500</v>
      </c>
      <c r="AA766" s="82">
        <v>1500</v>
      </c>
      <c r="AB766" s="82">
        <v>1500</v>
      </c>
      <c r="AC766" s="16">
        <f t="shared" si="292"/>
        <v>0</v>
      </c>
      <c r="AD766" s="31">
        <f t="shared" si="293"/>
        <v>0</v>
      </c>
    </row>
    <row r="767" spans="1:30" ht="12" customHeight="1">
      <c r="A767" s="25">
        <v>2014</v>
      </c>
      <c r="B767" s="26" t="s">
        <v>368</v>
      </c>
      <c r="F767" s="61">
        <v>150</v>
      </c>
      <c r="G767" s="61">
        <v>0</v>
      </c>
      <c r="H767" s="61">
        <v>150</v>
      </c>
      <c r="I767" s="61">
        <v>100</v>
      </c>
      <c r="J767" s="61">
        <v>150</v>
      </c>
      <c r="K767" s="61">
        <v>0</v>
      </c>
      <c r="L767" s="61">
        <v>150</v>
      </c>
      <c r="M767" s="61">
        <v>0</v>
      </c>
      <c r="N767" s="61">
        <v>150</v>
      </c>
      <c r="O767" s="61">
        <v>0</v>
      </c>
      <c r="P767" s="61">
        <v>150</v>
      </c>
      <c r="Q767" s="61">
        <v>0</v>
      </c>
      <c r="R767" s="61">
        <v>150</v>
      </c>
      <c r="S767" s="61">
        <v>150</v>
      </c>
      <c r="T767" s="61">
        <v>150</v>
      </c>
      <c r="U767" s="61">
        <v>0</v>
      </c>
      <c r="V767" s="61">
        <v>150</v>
      </c>
      <c r="W767" s="61">
        <v>0</v>
      </c>
      <c r="X767" s="61">
        <v>150</v>
      </c>
      <c r="Y767" s="61">
        <v>0</v>
      </c>
      <c r="Z767" s="82">
        <v>150</v>
      </c>
      <c r="AA767" s="82">
        <v>150</v>
      </c>
      <c r="AB767" s="82">
        <v>150</v>
      </c>
      <c r="AC767" s="16">
        <f t="shared" si="292"/>
        <v>0</v>
      </c>
      <c r="AD767" s="31">
        <f t="shared" si="293"/>
        <v>0</v>
      </c>
    </row>
    <row r="768" spans="1:30" ht="12" customHeight="1">
      <c r="A768" s="25">
        <v>2034</v>
      </c>
      <c r="B768" s="26" t="s">
        <v>138</v>
      </c>
      <c r="F768" s="61">
        <v>1000</v>
      </c>
      <c r="G768" s="61">
        <v>153</v>
      </c>
      <c r="H768" s="61">
        <v>1000</v>
      </c>
      <c r="I768" s="61">
        <v>500</v>
      </c>
      <c r="J768" s="61">
        <v>1000</v>
      </c>
      <c r="K768" s="61">
        <v>260</v>
      </c>
      <c r="L768" s="61">
        <v>1000</v>
      </c>
      <c r="M768" s="61">
        <v>550</v>
      </c>
      <c r="N768" s="61">
        <v>1000</v>
      </c>
      <c r="O768" s="61">
        <v>480</v>
      </c>
      <c r="P768" s="61">
        <v>1000</v>
      </c>
      <c r="Q768" s="61">
        <v>772</v>
      </c>
      <c r="R768" s="61">
        <v>1000</v>
      </c>
      <c r="S768" s="61">
        <v>1500</v>
      </c>
      <c r="T768" s="61">
        <v>1000</v>
      </c>
      <c r="U768" s="61">
        <v>1000</v>
      </c>
      <c r="V768" s="61">
        <v>1000</v>
      </c>
      <c r="W768" s="61">
        <v>224</v>
      </c>
      <c r="X768" s="61">
        <v>1000</v>
      </c>
      <c r="Y768" s="61">
        <v>260</v>
      </c>
      <c r="Z768" s="82">
        <v>1000</v>
      </c>
      <c r="AA768" s="82">
        <v>1000</v>
      </c>
      <c r="AB768" s="82">
        <v>1000</v>
      </c>
      <c r="AC768" s="16">
        <f t="shared" si="292"/>
        <v>0</v>
      </c>
      <c r="AD768" s="31">
        <f t="shared" si="293"/>
        <v>0</v>
      </c>
    </row>
    <row r="769" spans="1:30" ht="12" customHeight="1">
      <c r="A769" s="25">
        <v>2035</v>
      </c>
      <c r="B769" s="26" t="s">
        <v>114</v>
      </c>
      <c r="F769" s="61">
        <v>10000</v>
      </c>
      <c r="G769" s="61">
        <v>3751</v>
      </c>
      <c r="H769" s="61">
        <v>10000</v>
      </c>
      <c r="I769" s="61">
        <v>6200</v>
      </c>
      <c r="J769" s="61">
        <v>10000</v>
      </c>
      <c r="K769" s="61">
        <v>20077</v>
      </c>
      <c r="L769" s="61">
        <v>15000</v>
      </c>
      <c r="M769" s="61">
        <v>13396</v>
      </c>
      <c r="N769" s="61">
        <v>10000</v>
      </c>
      <c r="O769" s="61">
        <v>9905</v>
      </c>
      <c r="P769" s="61">
        <v>10000</v>
      </c>
      <c r="Q769" s="61">
        <v>12608</v>
      </c>
      <c r="R769" s="61">
        <v>10000</v>
      </c>
      <c r="S769" s="61">
        <v>12500</v>
      </c>
      <c r="T769" s="61">
        <v>10000</v>
      </c>
      <c r="U769" s="61">
        <v>10000</v>
      </c>
      <c r="V769" s="61">
        <v>10000</v>
      </c>
      <c r="W769" s="61">
        <v>7152</v>
      </c>
      <c r="X769" s="61">
        <v>31500</v>
      </c>
      <c r="Y769" s="61">
        <v>6572</v>
      </c>
      <c r="Z769" s="82">
        <v>31500</v>
      </c>
      <c r="AA769" s="82">
        <v>31500</v>
      </c>
      <c r="AB769" s="82">
        <v>31500</v>
      </c>
      <c r="AC769" s="16">
        <f t="shared" si="292"/>
        <v>0</v>
      </c>
      <c r="AD769" s="31">
        <f t="shared" si="293"/>
        <v>0</v>
      </c>
    </row>
    <row r="770" spans="1:30" ht="12" customHeight="1">
      <c r="A770" s="25">
        <v>2036</v>
      </c>
      <c r="B770" s="26" t="s">
        <v>369</v>
      </c>
      <c r="F770" s="61">
        <v>10000</v>
      </c>
      <c r="G770" s="61">
        <v>10233</v>
      </c>
      <c r="H770" s="61">
        <v>12000</v>
      </c>
      <c r="I770" s="61">
        <v>11000</v>
      </c>
      <c r="J770" s="61">
        <v>12000</v>
      </c>
      <c r="K770" s="61">
        <v>15171</v>
      </c>
      <c r="L770" s="61">
        <v>15000</v>
      </c>
      <c r="M770" s="61">
        <v>13183</v>
      </c>
      <c r="N770" s="61">
        <v>15000</v>
      </c>
      <c r="O770" s="61">
        <v>23518</v>
      </c>
      <c r="P770" s="61">
        <v>15500</v>
      </c>
      <c r="Q770" s="61">
        <v>20309</v>
      </c>
      <c r="R770" s="61">
        <v>16000</v>
      </c>
      <c r="S770" s="61">
        <v>20000</v>
      </c>
      <c r="T770" s="61">
        <v>22000</v>
      </c>
      <c r="U770" s="61">
        <v>30000</v>
      </c>
      <c r="V770" s="61">
        <v>30000</v>
      </c>
      <c r="W770" s="61">
        <v>28564</v>
      </c>
      <c r="X770" s="61">
        <v>30000</v>
      </c>
      <c r="Y770" s="61">
        <v>22783</v>
      </c>
      <c r="Z770" s="82">
        <v>30000</v>
      </c>
      <c r="AA770" s="82">
        <v>30000</v>
      </c>
      <c r="AB770" s="82">
        <v>30000</v>
      </c>
      <c r="AC770" s="16">
        <f t="shared" si="292"/>
        <v>0</v>
      </c>
      <c r="AD770" s="31">
        <f t="shared" si="293"/>
        <v>0</v>
      </c>
    </row>
    <row r="771" spans="1:30" ht="12" customHeight="1">
      <c r="A771" s="25">
        <v>2062</v>
      </c>
      <c r="B771" s="26" t="s">
        <v>117</v>
      </c>
      <c r="F771" s="61">
        <v>1000</v>
      </c>
      <c r="G771" s="61">
        <v>45</v>
      </c>
      <c r="H771" s="61">
        <v>1000</v>
      </c>
      <c r="I771" s="61">
        <v>100</v>
      </c>
      <c r="J771" s="61">
        <v>1000</v>
      </c>
      <c r="K771" s="61">
        <v>0</v>
      </c>
      <c r="L771" s="61">
        <v>1000</v>
      </c>
      <c r="M771" s="61">
        <v>0</v>
      </c>
      <c r="N771" s="61">
        <v>1000</v>
      </c>
      <c r="O771" s="61">
        <v>0</v>
      </c>
      <c r="P771" s="61">
        <v>1000</v>
      </c>
      <c r="Q771" s="61">
        <v>0</v>
      </c>
      <c r="R771" s="61">
        <v>1000</v>
      </c>
      <c r="S771" s="61">
        <v>1000</v>
      </c>
      <c r="T771" s="61">
        <v>1000</v>
      </c>
      <c r="U771" s="61">
        <v>0</v>
      </c>
      <c r="V771" s="61">
        <v>1000</v>
      </c>
      <c r="W771" s="61">
        <v>0</v>
      </c>
      <c r="X771" s="61">
        <v>1000</v>
      </c>
      <c r="Y771" s="61">
        <v>0</v>
      </c>
      <c r="Z771" s="82">
        <v>1000</v>
      </c>
      <c r="AA771" s="82">
        <v>1000</v>
      </c>
      <c r="AB771" s="82">
        <v>1000</v>
      </c>
      <c r="AC771" s="16">
        <f t="shared" si="292"/>
        <v>0</v>
      </c>
      <c r="AD771" s="31">
        <f t="shared" si="293"/>
        <v>0</v>
      </c>
    </row>
    <row r="772" spans="1:30" ht="12" customHeight="1">
      <c r="A772" s="25">
        <v>2089</v>
      </c>
      <c r="B772" s="26" t="s">
        <v>370</v>
      </c>
      <c r="F772" s="61">
        <v>5000</v>
      </c>
      <c r="G772" s="61">
        <v>5000</v>
      </c>
      <c r="H772" s="61">
        <v>5000</v>
      </c>
      <c r="I772" s="61">
        <v>5000</v>
      </c>
      <c r="J772" s="61">
        <v>5000</v>
      </c>
      <c r="K772" s="61">
        <v>3152</v>
      </c>
      <c r="L772" s="61">
        <v>5000</v>
      </c>
      <c r="M772" s="61">
        <v>3400</v>
      </c>
      <c r="N772" s="61">
        <v>4500</v>
      </c>
      <c r="O772" s="61">
        <v>3443</v>
      </c>
      <c r="P772" s="61">
        <v>4000</v>
      </c>
      <c r="Q772" s="61">
        <v>3633</v>
      </c>
      <c r="R772" s="61">
        <v>4000</v>
      </c>
      <c r="S772" s="61">
        <v>4000</v>
      </c>
      <c r="T772" s="61">
        <v>4000</v>
      </c>
      <c r="U772" s="61">
        <v>3500</v>
      </c>
      <c r="V772" s="61">
        <v>3800</v>
      </c>
      <c r="W772" s="61">
        <v>3309</v>
      </c>
      <c r="X772" s="61">
        <v>3800</v>
      </c>
      <c r="Y772" s="61">
        <v>3744</v>
      </c>
      <c r="Z772" s="82">
        <v>3500</v>
      </c>
      <c r="AA772" s="82">
        <v>3500</v>
      </c>
      <c r="AB772" s="82">
        <v>3500</v>
      </c>
      <c r="AC772" s="16">
        <f t="shared" si="292"/>
        <v>0</v>
      </c>
      <c r="AD772" s="31">
        <f t="shared" si="293"/>
        <v>0</v>
      </c>
    </row>
    <row r="773" spans="1:30" ht="12" customHeight="1">
      <c r="A773" s="25">
        <v>3001</v>
      </c>
      <c r="B773" s="26" t="s">
        <v>120</v>
      </c>
      <c r="F773" s="61">
        <v>500</v>
      </c>
      <c r="G773" s="61">
        <v>478</v>
      </c>
      <c r="H773" s="61">
        <v>500</v>
      </c>
      <c r="I773" s="61">
        <v>500</v>
      </c>
      <c r="J773" s="61">
        <v>600</v>
      </c>
      <c r="K773" s="61">
        <v>465</v>
      </c>
      <c r="L773" s="61">
        <v>600</v>
      </c>
      <c r="M773" s="61">
        <v>304</v>
      </c>
      <c r="N773" s="61">
        <v>600</v>
      </c>
      <c r="O773" s="61">
        <v>428</v>
      </c>
      <c r="P773" s="61">
        <v>600</v>
      </c>
      <c r="Q773" s="61">
        <v>570</v>
      </c>
      <c r="R773" s="61">
        <v>600</v>
      </c>
      <c r="S773" s="61">
        <v>600</v>
      </c>
      <c r="T773" s="61">
        <v>600</v>
      </c>
      <c r="U773" s="61">
        <v>600</v>
      </c>
      <c r="V773" s="61">
        <v>600</v>
      </c>
      <c r="W773" s="61">
        <v>387</v>
      </c>
      <c r="X773" s="61">
        <v>600</v>
      </c>
      <c r="Y773" s="61">
        <v>606</v>
      </c>
      <c r="Z773" s="82">
        <v>600</v>
      </c>
      <c r="AA773" s="82">
        <v>600</v>
      </c>
      <c r="AB773" s="82">
        <v>600</v>
      </c>
      <c r="AC773" s="16">
        <f t="shared" si="292"/>
        <v>0</v>
      </c>
      <c r="AD773" s="31">
        <f t="shared" si="293"/>
        <v>0</v>
      </c>
    </row>
    <row r="774" spans="1:30" ht="12" customHeight="1">
      <c r="A774" s="25">
        <v>3003</v>
      </c>
      <c r="B774" s="26" t="s">
        <v>122</v>
      </c>
      <c r="F774" s="61">
        <v>1500</v>
      </c>
      <c r="G774" s="61">
        <v>1229</v>
      </c>
      <c r="H774" s="61">
        <v>2000</v>
      </c>
      <c r="I774" s="61">
        <v>1400</v>
      </c>
      <c r="J774" s="61">
        <v>2000</v>
      </c>
      <c r="K774" s="61">
        <v>1279</v>
      </c>
      <c r="L774" s="61">
        <v>2500</v>
      </c>
      <c r="M774" s="61">
        <v>2855</v>
      </c>
      <c r="N774" s="61">
        <v>2500</v>
      </c>
      <c r="O774" s="61">
        <v>2756</v>
      </c>
      <c r="P774" s="61">
        <v>2800</v>
      </c>
      <c r="Q774" s="61">
        <v>2676</v>
      </c>
      <c r="R774" s="61">
        <v>2800</v>
      </c>
      <c r="S774" s="61">
        <v>3000</v>
      </c>
      <c r="T774" s="61">
        <v>3000</v>
      </c>
      <c r="U774" s="61">
        <v>3000</v>
      </c>
      <c r="V774" s="61">
        <v>3000</v>
      </c>
      <c r="W774" s="61">
        <v>3211</v>
      </c>
      <c r="X774" s="61">
        <v>5000</v>
      </c>
      <c r="Y774" s="61">
        <v>4301</v>
      </c>
      <c r="Z774" s="82">
        <v>5420</v>
      </c>
      <c r="AA774" s="82">
        <v>5420</v>
      </c>
      <c r="AB774" s="82">
        <v>5420</v>
      </c>
      <c r="AC774" s="16">
        <f t="shared" si="292"/>
        <v>0</v>
      </c>
      <c r="AD774" s="31">
        <f t="shared" si="293"/>
        <v>0</v>
      </c>
    </row>
    <row r="775" spans="1:30" ht="12" customHeight="1">
      <c r="A775" s="25">
        <v>3006</v>
      </c>
      <c r="B775" s="26" t="s">
        <v>148</v>
      </c>
      <c r="F775" s="61">
        <v>100</v>
      </c>
      <c r="G775" s="61">
        <v>28</v>
      </c>
      <c r="H775" s="61">
        <v>100</v>
      </c>
      <c r="I775" s="61">
        <v>75</v>
      </c>
      <c r="J775" s="61">
        <v>100</v>
      </c>
      <c r="K775" s="61">
        <v>2</v>
      </c>
      <c r="L775" s="61">
        <v>100</v>
      </c>
      <c r="M775" s="61">
        <v>0</v>
      </c>
      <c r="N775" s="61">
        <v>100</v>
      </c>
      <c r="O775" s="61">
        <v>0</v>
      </c>
      <c r="P775" s="61">
        <v>100</v>
      </c>
      <c r="Q775" s="61">
        <v>7</v>
      </c>
      <c r="R775" s="61">
        <v>100</v>
      </c>
      <c r="S775" s="61">
        <v>100</v>
      </c>
      <c r="T775" s="61">
        <v>100</v>
      </c>
      <c r="U775" s="61">
        <v>0</v>
      </c>
      <c r="V775" s="61">
        <v>100</v>
      </c>
      <c r="W775" s="61">
        <v>0</v>
      </c>
      <c r="X775" s="61">
        <v>100</v>
      </c>
      <c r="Y775" s="61">
        <v>0</v>
      </c>
      <c r="Z775" s="82">
        <v>100</v>
      </c>
      <c r="AA775" s="82">
        <v>100</v>
      </c>
      <c r="AB775" s="82">
        <v>100</v>
      </c>
      <c r="AC775" s="16">
        <f t="shared" si="292"/>
        <v>0</v>
      </c>
      <c r="AD775" s="31">
        <f t="shared" si="293"/>
        <v>0</v>
      </c>
    </row>
    <row r="776" spans="1:30" ht="12" customHeight="1">
      <c r="A776" s="25">
        <v>3007</v>
      </c>
      <c r="B776" s="26" t="s">
        <v>371</v>
      </c>
      <c r="F776" s="61">
        <v>100</v>
      </c>
      <c r="G776" s="61">
        <v>2</v>
      </c>
      <c r="H776" s="61">
        <v>100</v>
      </c>
      <c r="I776" s="61">
        <v>100</v>
      </c>
      <c r="J776" s="61">
        <v>200</v>
      </c>
      <c r="K776" s="61">
        <v>33</v>
      </c>
      <c r="L776" s="61">
        <v>200</v>
      </c>
      <c r="M776" s="61">
        <v>68</v>
      </c>
      <c r="N776" s="61">
        <v>200</v>
      </c>
      <c r="O776" s="61">
        <v>108</v>
      </c>
      <c r="P776" s="61">
        <v>200</v>
      </c>
      <c r="Q776" s="61">
        <v>136</v>
      </c>
      <c r="R776" s="61">
        <v>200</v>
      </c>
      <c r="S776" s="61">
        <v>200</v>
      </c>
      <c r="T776" s="61">
        <v>200</v>
      </c>
      <c r="U776" s="61">
        <v>150</v>
      </c>
      <c r="V776" s="61">
        <v>200</v>
      </c>
      <c r="W776" s="61">
        <v>150</v>
      </c>
      <c r="X776" s="61">
        <v>200</v>
      </c>
      <c r="Y776" s="61">
        <v>23</v>
      </c>
      <c r="Z776" s="82">
        <v>200</v>
      </c>
      <c r="AA776" s="82">
        <v>200</v>
      </c>
      <c r="AB776" s="82">
        <v>200</v>
      </c>
      <c r="AC776" s="16">
        <f t="shared" si="292"/>
        <v>0</v>
      </c>
      <c r="AD776" s="31">
        <f t="shared" si="293"/>
        <v>0</v>
      </c>
    </row>
    <row r="777" spans="1:30" ht="12" customHeight="1">
      <c r="A777" s="25">
        <v>3020</v>
      </c>
      <c r="B777" s="26" t="s">
        <v>372</v>
      </c>
      <c r="F777" s="61">
        <v>200</v>
      </c>
      <c r="G777" s="61">
        <v>0</v>
      </c>
      <c r="H777" s="61">
        <v>200</v>
      </c>
      <c r="I777" s="61">
        <v>100</v>
      </c>
      <c r="J777" s="61">
        <v>200</v>
      </c>
      <c r="K777" s="61">
        <v>13</v>
      </c>
      <c r="L777" s="61">
        <v>200</v>
      </c>
      <c r="M777" s="61">
        <v>10</v>
      </c>
      <c r="N777" s="61">
        <v>200</v>
      </c>
      <c r="O777" s="61">
        <v>0</v>
      </c>
      <c r="P777" s="61">
        <v>200</v>
      </c>
      <c r="Q777" s="61">
        <v>0</v>
      </c>
      <c r="R777" s="61">
        <v>200</v>
      </c>
      <c r="S777" s="61">
        <v>200</v>
      </c>
      <c r="T777" s="61">
        <v>200</v>
      </c>
      <c r="U777" s="61">
        <v>50</v>
      </c>
      <c r="V777" s="61">
        <v>200</v>
      </c>
      <c r="W777" s="61">
        <v>71</v>
      </c>
      <c r="X777" s="61">
        <v>100</v>
      </c>
      <c r="Y777" s="61">
        <v>0</v>
      </c>
      <c r="Z777" s="82">
        <v>100</v>
      </c>
      <c r="AA777" s="82">
        <v>100</v>
      </c>
      <c r="AB777" s="82">
        <v>100</v>
      </c>
      <c r="AC777" s="16">
        <f t="shared" si="292"/>
        <v>0</v>
      </c>
      <c r="AD777" s="31">
        <f t="shared" si="293"/>
        <v>0</v>
      </c>
    </row>
    <row r="778" spans="1:30" ht="12" customHeight="1">
      <c r="A778" s="25">
        <v>4001</v>
      </c>
      <c r="B778" s="26" t="s">
        <v>126</v>
      </c>
      <c r="F778" s="61">
        <v>100</v>
      </c>
      <c r="G778" s="61">
        <v>229</v>
      </c>
      <c r="H778" s="61">
        <v>100</v>
      </c>
      <c r="I778" s="61">
        <v>100</v>
      </c>
      <c r="J778" s="61">
        <v>17000</v>
      </c>
      <c r="K778" s="61">
        <v>0</v>
      </c>
      <c r="L778" s="61">
        <v>5000</v>
      </c>
      <c r="M778" s="61">
        <v>0</v>
      </c>
      <c r="N778" s="61">
        <v>5000</v>
      </c>
      <c r="O778" s="61">
        <v>172</v>
      </c>
      <c r="P778" s="61">
        <v>5000</v>
      </c>
      <c r="Q778" s="61">
        <v>0</v>
      </c>
      <c r="R778" s="61">
        <v>2500</v>
      </c>
      <c r="S778" s="61">
        <v>2000</v>
      </c>
      <c r="T778" s="61">
        <v>25800</v>
      </c>
      <c r="U778" s="61">
        <v>18000</v>
      </c>
      <c r="V778" s="61">
        <v>20000</v>
      </c>
      <c r="W778" s="61">
        <v>15825</v>
      </c>
      <c r="X778" s="61">
        <v>20000</v>
      </c>
      <c r="Y778" s="61">
        <v>16685</v>
      </c>
      <c r="Z778" s="82">
        <v>15000</v>
      </c>
      <c r="AA778" s="82">
        <v>15000</v>
      </c>
      <c r="AB778" s="82">
        <v>15000</v>
      </c>
      <c r="AC778" s="16">
        <f t="shared" si="292"/>
        <v>0</v>
      </c>
      <c r="AD778" s="31">
        <f t="shared" si="293"/>
        <v>0</v>
      </c>
    </row>
    <row r="779" spans="1:30" ht="12" customHeight="1">
      <c r="A779" s="25">
        <v>4002</v>
      </c>
      <c r="B779" s="26" t="s">
        <v>373</v>
      </c>
      <c r="F779" s="61">
        <v>15000</v>
      </c>
      <c r="G779" s="61">
        <v>1150</v>
      </c>
      <c r="H779" s="61">
        <v>15000</v>
      </c>
      <c r="I779" s="61">
        <v>27000</v>
      </c>
      <c r="J779" s="61">
        <v>15000</v>
      </c>
      <c r="K779" s="61">
        <v>5873</v>
      </c>
      <c r="L779" s="61">
        <v>10000</v>
      </c>
      <c r="M779" s="61">
        <v>171</v>
      </c>
      <c r="N779" s="61">
        <v>10000</v>
      </c>
      <c r="O779" s="61">
        <v>3362</v>
      </c>
      <c r="P779" s="61">
        <v>10000</v>
      </c>
      <c r="Q779" s="61">
        <v>90</v>
      </c>
      <c r="R779" s="61">
        <v>8000</v>
      </c>
      <c r="S779" s="61">
        <v>8000</v>
      </c>
      <c r="T779" s="61">
        <v>6000</v>
      </c>
      <c r="U779" s="61">
        <v>3500</v>
      </c>
      <c r="V779" s="61">
        <v>6000</v>
      </c>
      <c r="W779" s="61">
        <v>709</v>
      </c>
      <c r="X779" s="61">
        <v>6000</v>
      </c>
      <c r="Y779" s="61">
        <v>2106</v>
      </c>
      <c r="Z779" s="82">
        <v>6000</v>
      </c>
      <c r="AA779" s="82">
        <v>6000</v>
      </c>
      <c r="AB779" s="82">
        <v>6000</v>
      </c>
      <c r="AC779" s="16">
        <f t="shared" si="292"/>
        <v>0</v>
      </c>
      <c r="AD779" s="31">
        <f t="shared" si="293"/>
        <v>0</v>
      </c>
    </row>
    <row r="780" spans="1:30" ht="12" customHeight="1">
      <c r="A780" s="25">
        <v>4010</v>
      </c>
      <c r="B780" s="26" t="s">
        <v>374</v>
      </c>
      <c r="F780" s="61">
        <v>261250</v>
      </c>
      <c r="G780" s="61">
        <v>260991</v>
      </c>
      <c r="H780" s="61">
        <v>270000</v>
      </c>
      <c r="I780" s="61">
        <v>270000</v>
      </c>
      <c r="J780" s="61">
        <v>270000</v>
      </c>
      <c r="K780" s="61">
        <v>277452</v>
      </c>
      <c r="L780" s="61">
        <v>270000</v>
      </c>
      <c r="M780" s="61">
        <v>268166</v>
      </c>
      <c r="N780" s="61">
        <v>280000</v>
      </c>
      <c r="O780" s="61">
        <v>274094</v>
      </c>
      <c r="P780" s="61">
        <v>270000</v>
      </c>
      <c r="Q780" s="61">
        <v>252738</v>
      </c>
      <c r="R780" s="61">
        <v>270000</v>
      </c>
      <c r="S780" s="61">
        <v>265000</v>
      </c>
      <c r="T780" s="61">
        <v>265000</v>
      </c>
      <c r="U780" s="61">
        <v>265000</v>
      </c>
      <c r="V780" s="61">
        <v>265000</v>
      </c>
      <c r="W780" s="61">
        <v>264955</v>
      </c>
      <c r="X780" s="61">
        <v>255000</v>
      </c>
      <c r="Y780" s="61">
        <v>271185</v>
      </c>
      <c r="Z780" s="82">
        <v>255000</v>
      </c>
      <c r="AA780" s="82">
        <v>255000</v>
      </c>
      <c r="AB780" s="82">
        <v>255000</v>
      </c>
      <c r="AC780" s="16">
        <f t="shared" si="292"/>
        <v>0</v>
      </c>
      <c r="AD780" s="31">
        <f t="shared" si="293"/>
        <v>0</v>
      </c>
    </row>
    <row r="781" spans="1:30" ht="12" customHeight="1">
      <c r="A781" s="25">
        <v>6010</v>
      </c>
      <c r="B781" s="26" t="s">
        <v>301</v>
      </c>
      <c r="F781" s="61"/>
      <c r="G781" s="87"/>
      <c r="H781" s="61">
        <v>7185</v>
      </c>
      <c r="I781" s="61">
        <v>7185</v>
      </c>
      <c r="J781" s="61">
        <v>7200</v>
      </c>
      <c r="K781" s="61">
        <v>7200</v>
      </c>
      <c r="L781" s="61">
        <v>7200</v>
      </c>
      <c r="M781" s="61">
        <v>7200</v>
      </c>
      <c r="N781" s="61">
        <v>7200</v>
      </c>
      <c r="O781" s="61">
        <v>7200</v>
      </c>
      <c r="P781" s="61">
        <v>7200</v>
      </c>
      <c r="Q781" s="61">
        <v>7200</v>
      </c>
      <c r="R781" s="61">
        <v>7200</v>
      </c>
      <c r="S781" s="61">
        <v>7200</v>
      </c>
      <c r="T781" s="61">
        <v>7200</v>
      </c>
      <c r="U781" s="61">
        <v>7200</v>
      </c>
      <c r="V781" s="61">
        <v>15147</v>
      </c>
      <c r="W781" s="61">
        <v>15147</v>
      </c>
      <c r="X781" s="61">
        <v>7200</v>
      </c>
      <c r="Y781" s="61">
        <v>7200</v>
      </c>
      <c r="Z781" s="82">
        <v>7200</v>
      </c>
      <c r="AA781" s="82">
        <v>7200</v>
      </c>
      <c r="AB781" s="82">
        <v>16050</v>
      </c>
      <c r="AC781" s="16">
        <f t="shared" si="292"/>
        <v>8850</v>
      </c>
      <c r="AD781" s="31">
        <f t="shared" si="293"/>
        <v>1.2291666666666667</v>
      </c>
    </row>
    <row r="782" spans="1:30" s="33" customFormat="1" ht="12" customHeight="1">
      <c r="A782" s="32"/>
      <c r="B782" s="26"/>
      <c r="C782" s="5"/>
      <c r="D782" s="4"/>
      <c r="E782" s="5"/>
      <c r="F782" s="85">
        <f aca="true" t="shared" si="297" ref="F782:N782">SUM(F757:F781)</f>
        <v>330300</v>
      </c>
      <c r="G782" s="85">
        <f t="shared" si="297"/>
        <v>302166</v>
      </c>
      <c r="H782" s="85">
        <f t="shared" si="297"/>
        <v>351785</v>
      </c>
      <c r="I782" s="85">
        <f t="shared" si="297"/>
        <v>350710</v>
      </c>
      <c r="J782" s="85">
        <f t="shared" si="297"/>
        <v>370650</v>
      </c>
      <c r="K782" s="85">
        <f t="shared" si="297"/>
        <v>350114</v>
      </c>
      <c r="L782" s="85">
        <f t="shared" si="297"/>
        <v>361650</v>
      </c>
      <c r="M782" s="85">
        <f t="shared" si="297"/>
        <v>327983</v>
      </c>
      <c r="N782" s="85">
        <f t="shared" si="297"/>
        <v>362150</v>
      </c>
      <c r="O782" s="85">
        <f aca="true" t="shared" si="298" ref="O782:Y782">SUM(O757:O781)</f>
        <v>340912</v>
      </c>
      <c r="P782" s="85">
        <f t="shared" si="298"/>
        <v>351500</v>
      </c>
      <c r="Q782" s="85">
        <f t="shared" si="298"/>
        <v>320309</v>
      </c>
      <c r="R782" s="85">
        <f t="shared" si="298"/>
        <v>347500</v>
      </c>
      <c r="S782" s="85">
        <f t="shared" si="298"/>
        <v>348100</v>
      </c>
      <c r="T782" s="85">
        <f t="shared" si="298"/>
        <v>370600</v>
      </c>
      <c r="U782" s="85">
        <f t="shared" si="298"/>
        <v>362900</v>
      </c>
      <c r="V782" s="85">
        <f t="shared" si="298"/>
        <v>380947</v>
      </c>
      <c r="W782" s="85">
        <f t="shared" si="298"/>
        <v>357415</v>
      </c>
      <c r="X782" s="85">
        <f t="shared" si="298"/>
        <v>386250</v>
      </c>
      <c r="Y782" s="85">
        <f t="shared" si="298"/>
        <v>355545</v>
      </c>
      <c r="Z782" s="129">
        <f>SUM(Z757:Z781)</f>
        <v>381370</v>
      </c>
      <c r="AA782" s="129">
        <v>381370</v>
      </c>
      <c r="AB782" s="129">
        <v>381970</v>
      </c>
      <c r="AC782" s="21">
        <f t="shared" si="292"/>
        <v>600</v>
      </c>
      <c r="AD782" s="34">
        <f t="shared" si="293"/>
        <v>0.0015732752969557123</v>
      </c>
    </row>
    <row r="783" spans="1:30" s="33" customFormat="1" ht="12" customHeight="1">
      <c r="A783" s="32"/>
      <c r="B783" s="26" t="s">
        <v>375</v>
      </c>
      <c r="C783" s="5"/>
      <c r="D783" s="4"/>
      <c r="E783" s="5"/>
      <c r="F783" s="85">
        <f>SUM(F782+F756)</f>
        <v>414941</v>
      </c>
      <c r="G783" s="85">
        <f>SUM(G782+G756)</f>
        <v>400468</v>
      </c>
      <c r="H783" s="85">
        <f>SUM(H782+H756)</f>
        <v>445135</v>
      </c>
      <c r="I783" s="85">
        <v>469700</v>
      </c>
      <c r="J783" s="85">
        <f aca="true" t="shared" si="299" ref="J783:Z783">J756+J782</f>
        <v>480765.83</v>
      </c>
      <c r="K783" s="85">
        <f t="shared" si="299"/>
        <v>453732</v>
      </c>
      <c r="L783" s="85">
        <f t="shared" si="299"/>
        <v>482550</v>
      </c>
      <c r="M783" s="85">
        <f t="shared" si="299"/>
        <v>415091</v>
      </c>
      <c r="N783" s="85">
        <f t="shared" si="299"/>
        <v>490016</v>
      </c>
      <c r="O783" s="85">
        <f t="shared" si="299"/>
        <v>467260</v>
      </c>
      <c r="P783" s="85">
        <f t="shared" si="299"/>
        <v>483510</v>
      </c>
      <c r="Q783" s="85">
        <f t="shared" si="299"/>
        <v>450167</v>
      </c>
      <c r="R783" s="85">
        <f t="shared" si="299"/>
        <v>488276</v>
      </c>
      <c r="S783" s="85">
        <f t="shared" si="299"/>
        <v>488876</v>
      </c>
      <c r="T783" s="85">
        <f t="shared" si="299"/>
        <v>516410</v>
      </c>
      <c r="U783" s="85">
        <f t="shared" si="299"/>
        <v>507995</v>
      </c>
      <c r="V783" s="85">
        <f t="shared" si="299"/>
        <v>529067</v>
      </c>
      <c r="W783" s="85">
        <f t="shared" si="299"/>
        <v>504359</v>
      </c>
      <c r="X783" s="85">
        <f t="shared" si="299"/>
        <v>530780</v>
      </c>
      <c r="Y783" s="85">
        <f t="shared" si="299"/>
        <v>485327</v>
      </c>
      <c r="Z783" s="129">
        <f t="shared" si="299"/>
        <v>529525</v>
      </c>
      <c r="AA783" s="129">
        <v>543695</v>
      </c>
      <c r="AB783" s="129">
        <v>543695</v>
      </c>
      <c r="AC783" s="21">
        <f t="shared" si="292"/>
        <v>14170</v>
      </c>
      <c r="AD783" s="34">
        <f t="shared" si="293"/>
        <v>0.026759831924838298</v>
      </c>
    </row>
    <row r="784" spans="6:24" ht="12" customHeight="1">
      <c r="F784" s="61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</row>
    <row r="785" spans="1:30" ht="12" customHeight="1">
      <c r="A785" s="72">
        <v>875</v>
      </c>
      <c r="B785" s="73" t="s">
        <v>376</v>
      </c>
      <c r="C785" s="3" t="s">
        <v>1</v>
      </c>
      <c r="D785" s="6" t="s">
        <v>2</v>
      </c>
      <c r="E785" s="6" t="s">
        <v>1</v>
      </c>
      <c r="F785" s="72" t="s">
        <v>2</v>
      </c>
      <c r="G785" s="72" t="s">
        <v>1</v>
      </c>
      <c r="H785" s="72" t="s">
        <v>2</v>
      </c>
      <c r="I785" s="6" t="s">
        <v>1</v>
      </c>
      <c r="J785" s="6" t="s">
        <v>2</v>
      </c>
      <c r="K785" s="6" t="s">
        <v>1</v>
      </c>
      <c r="L785" s="6" t="s">
        <v>2</v>
      </c>
      <c r="M785" s="6" t="s">
        <v>1</v>
      </c>
      <c r="N785" s="6" t="s">
        <v>2</v>
      </c>
      <c r="O785" s="6" t="s">
        <v>1</v>
      </c>
      <c r="P785" s="6" t="s">
        <v>2</v>
      </c>
      <c r="Q785" s="6" t="s">
        <v>1</v>
      </c>
      <c r="R785" s="6" t="s">
        <v>2</v>
      </c>
      <c r="S785" s="6" t="s">
        <v>43</v>
      </c>
      <c r="T785" s="6" t="s">
        <v>2</v>
      </c>
      <c r="U785" s="6" t="s">
        <v>42</v>
      </c>
      <c r="V785" s="6" t="s">
        <v>2</v>
      </c>
      <c r="W785" s="6" t="s">
        <v>42</v>
      </c>
      <c r="X785" s="6" t="s">
        <v>2</v>
      </c>
      <c r="Y785" s="6" t="s">
        <v>1</v>
      </c>
      <c r="Z785" s="6" t="s">
        <v>2</v>
      </c>
      <c r="AA785" s="6" t="s">
        <v>43</v>
      </c>
      <c r="AB785" s="6" t="s">
        <v>2</v>
      </c>
      <c r="AC785" s="6" t="s">
        <v>3</v>
      </c>
      <c r="AD785" s="7" t="s">
        <v>4</v>
      </c>
    </row>
    <row r="786" spans="1:30" ht="12" customHeight="1">
      <c r="A786" s="72"/>
      <c r="B786" s="73"/>
      <c r="C786" s="3" t="s">
        <v>5</v>
      </c>
      <c r="D786" s="6" t="s">
        <v>6</v>
      </c>
      <c r="E786" s="6" t="s">
        <v>6</v>
      </c>
      <c r="F786" s="72" t="s">
        <v>7</v>
      </c>
      <c r="G786" s="72" t="s">
        <v>7</v>
      </c>
      <c r="H786" s="72" t="s">
        <v>8</v>
      </c>
      <c r="I786" s="6" t="s">
        <v>8</v>
      </c>
      <c r="J786" s="6" t="s">
        <v>9</v>
      </c>
      <c r="K786" s="6" t="s">
        <v>291</v>
      </c>
      <c r="L786" s="6" t="s">
        <v>292</v>
      </c>
      <c r="M786" s="6" t="s">
        <v>292</v>
      </c>
      <c r="N786" s="6" t="s">
        <v>44</v>
      </c>
      <c r="O786" s="6" t="s">
        <v>11</v>
      </c>
      <c r="P786" s="6" t="s">
        <v>45</v>
      </c>
      <c r="Q786" s="6" t="s">
        <v>45</v>
      </c>
      <c r="R786" s="6" t="s">
        <v>46</v>
      </c>
      <c r="S786" s="6" t="s">
        <v>13</v>
      </c>
      <c r="T786" s="6" t="s">
        <v>14</v>
      </c>
      <c r="U786" s="6" t="s">
        <v>14</v>
      </c>
      <c r="V786" s="6" t="s">
        <v>15</v>
      </c>
      <c r="W786" s="6" t="s">
        <v>15</v>
      </c>
      <c r="X786" s="6" t="s">
        <v>16</v>
      </c>
      <c r="Y786" s="6" t="s">
        <v>16</v>
      </c>
      <c r="Z786" s="6" t="s">
        <v>17</v>
      </c>
      <c r="AA786" s="6" t="s">
        <v>17</v>
      </c>
      <c r="AB786" s="6" t="s">
        <v>402</v>
      </c>
      <c r="AC786" s="6" t="s">
        <v>400</v>
      </c>
      <c r="AD786" s="7" t="s">
        <v>400</v>
      </c>
    </row>
    <row r="787" spans="6:24" ht="12" customHeight="1">
      <c r="F787" s="61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</row>
    <row r="788" spans="1:30" ht="12" customHeight="1">
      <c r="A788" s="25">
        <v>5101</v>
      </c>
      <c r="B788" s="26" t="s">
        <v>377</v>
      </c>
      <c r="F788" s="61">
        <v>40000</v>
      </c>
      <c r="G788" s="61">
        <v>35000</v>
      </c>
      <c r="H788" s="61">
        <v>25000</v>
      </c>
      <c r="I788" s="61">
        <v>20000</v>
      </c>
      <c r="J788" s="61">
        <v>20000</v>
      </c>
      <c r="K788" s="61">
        <v>19811</v>
      </c>
      <c r="L788" s="61">
        <v>20000</v>
      </c>
      <c r="M788" s="61">
        <v>19653</v>
      </c>
      <c r="N788" s="61">
        <v>24000</v>
      </c>
      <c r="O788" s="61">
        <v>16650</v>
      </c>
      <c r="P788" s="61">
        <v>34500</v>
      </c>
      <c r="Q788" s="61">
        <v>30196</v>
      </c>
      <c r="R788" s="61">
        <v>34500</v>
      </c>
      <c r="S788" s="61">
        <v>34500</v>
      </c>
      <c r="T788" s="61">
        <v>34500</v>
      </c>
      <c r="U788" s="61">
        <v>34500</v>
      </c>
      <c r="V788" s="61">
        <v>34500</v>
      </c>
      <c r="W788" s="61">
        <v>24625</v>
      </c>
      <c r="X788" s="61">
        <v>34500</v>
      </c>
      <c r="Y788" s="61">
        <v>25132</v>
      </c>
      <c r="Z788" s="61">
        <v>34500</v>
      </c>
      <c r="AA788" s="61">
        <v>34500</v>
      </c>
      <c r="AB788" s="61">
        <v>34500</v>
      </c>
      <c r="AC788" s="16">
        <f>SUM(AB788-Z788)</f>
        <v>0</v>
      </c>
      <c r="AD788" s="31">
        <f>SUM(AC788/Z788)</f>
        <v>0</v>
      </c>
    </row>
    <row r="789" spans="1:30" ht="12" customHeight="1">
      <c r="A789" s="25">
        <v>6010</v>
      </c>
      <c r="B789" s="26" t="s">
        <v>301</v>
      </c>
      <c r="F789" s="61"/>
      <c r="G789" s="61"/>
      <c r="H789" s="61">
        <v>375</v>
      </c>
      <c r="I789" s="61">
        <v>375</v>
      </c>
      <c r="J789" s="61">
        <v>300</v>
      </c>
      <c r="K789" s="61">
        <v>300</v>
      </c>
      <c r="L789" s="61">
        <v>300</v>
      </c>
      <c r="M789" s="61">
        <v>0</v>
      </c>
      <c r="N789" s="61">
        <v>300</v>
      </c>
      <c r="O789" s="61">
        <v>334</v>
      </c>
      <c r="P789" s="61">
        <v>500</v>
      </c>
      <c r="Q789" s="61">
        <v>500</v>
      </c>
      <c r="R789" s="61">
        <v>500</v>
      </c>
      <c r="S789" s="61">
        <v>500</v>
      </c>
      <c r="T789" s="61">
        <v>500</v>
      </c>
      <c r="U789" s="61">
        <v>500</v>
      </c>
      <c r="V789" s="61">
        <v>1035</v>
      </c>
      <c r="W789" s="61">
        <v>1035</v>
      </c>
      <c r="X789" s="61">
        <v>1035</v>
      </c>
      <c r="Y789" s="61">
        <v>1035</v>
      </c>
      <c r="Z789" s="61">
        <v>1035</v>
      </c>
      <c r="AA789" s="61">
        <v>1035</v>
      </c>
      <c r="AB789" s="61">
        <v>1035</v>
      </c>
      <c r="AC789" s="16">
        <f>SUM(AB789-Z789)</f>
        <v>0</v>
      </c>
      <c r="AD789" s="31">
        <f>SUM(AC789/Z789)</f>
        <v>0</v>
      </c>
    </row>
    <row r="790" spans="1:30" s="33" customFormat="1" ht="12" customHeight="1">
      <c r="A790" s="32"/>
      <c r="B790" s="26" t="s">
        <v>378</v>
      </c>
      <c r="C790" s="5"/>
      <c r="D790" s="4"/>
      <c r="E790" s="5"/>
      <c r="F790" s="85">
        <f aca="true" t="shared" si="300" ref="F790:L790">SUM(F788:F789)</f>
        <v>40000</v>
      </c>
      <c r="G790" s="85">
        <f t="shared" si="300"/>
        <v>35000</v>
      </c>
      <c r="H790" s="85">
        <f t="shared" si="300"/>
        <v>25375</v>
      </c>
      <c r="I790" s="85">
        <f t="shared" si="300"/>
        <v>20375</v>
      </c>
      <c r="J790" s="85">
        <f t="shared" si="300"/>
        <v>20300</v>
      </c>
      <c r="K790" s="85">
        <f t="shared" si="300"/>
        <v>20111</v>
      </c>
      <c r="L790" s="85">
        <f t="shared" si="300"/>
        <v>20300</v>
      </c>
      <c r="M790" s="85">
        <f aca="true" t="shared" si="301" ref="M790:X790">SUM(M788:M789)</f>
        <v>19653</v>
      </c>
      <c r="N790" s="85">
        <f t="shared" si="301"/>
        <v>24300</v>
      </c>
      <c r="O790" s="85">
        <f t="shared" si="301"/>
        <v>16984</v>
      </c>
      <c r="P790" s="85">
        <f t="shared" si="301"/>
        <v>35000</v>
      </c>
      <c r="Q790" s="85">
        <f t="shared" si="301"/>
        <v>30696</v>
      </c>
      <c r="R790" s="85">
        <f t="shared" si="301"/>
        <v>35000</v>
      </c>
      <c r="S790" s="85">
        <f t="shared" si="301"/>
        <v>35000</v>
      </c>
      <c r="T790" s="85">
        <f t="shared" si="301"/>
        <v>35000</v>
      </c>
      <c r="U790" s="85">
        <f t="shared" si="301"/>
        <v>35000</v>
      </c>
      <c r="V790" s="85">
        <f t="shared" si="301"/>
        <v>35535</v>
      </c>
      <c r="W790" s="85">
        <f t="shared" si="301"/>
        <v>25660</v>
      </c>
      <c r="X790" s="85">
        <f t="shared" si="301"/>
        <v>35535</v>
      </c>
      <c r="Y790" s="85">
        <f>SUM(Y788:Y789)</f>
        <v>26167</v>
      </c>
      <c r="Z790" s="85">
        <f>SUM(Z788:Z789)</f>
        <v>35535</v>
      </c>
      <c r="AA790" s="85">
        <f>SUM(AA788:AA789)</f>
        <v>35535</v>
      </c>
      <c r="AB790" s="85">
        <f>SUM(AB788:AB789)</f>
        <v>35535</v>
      </c>
      <c r="AC790" s="21">
        <f>SUM(AB790-Z790)</f>
        <v>0</v>
      </c>
      <c r="AD790" s="34">
        <f>SUM(AC790/Z790)</f>
        <v>0</v>
      </c>
    </row>
    <row r="791" spans="6:24" ht="12" customHeight="1">
      <c r="F791" s="61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</row>
    <row r="792" spans="6:24" ht="12" customHeight="1">
      <c r="F792" s="61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</row>
    <row r="793" spans="1:30" ht="12" customHeight="1">
      <c r="A793" s="72">
        <v>750</v>
      </c>
      <c r="B793" s="73" t="s">
        <v>379</v>
      </c>
      <c r="C793" s="3" t="s">
        <v>1</v>
      </c>
      <c r="D793" s="6" t="s">
        <v>2</v>
      </c>
      <c r="E793" s="6" t="s">
        <v>1</v>
      </c>
      <c r="F793" s="72" t="s">
        <v>2</v>
      </c>
      <c r="G793" s="72" t="s">
        <v>1</v>
      </c>
      <c r="H793" s="72" t="s">
        <v>2</v>
      </c>
      <c r="I793" s="6" t="s">
        <v>1</v>
      </c>
      <c r="J793" s="6" t="s">
        <v>2</v>
      </c>
      <c r="K793" s="6" t="s">
        <v>1</v>
      </c>
      <c r="L793" s="6" t="s">
        <v>2</v>
      </c>
      <c r="M793" s="6" t="s">
        <v>1</v>
      </c>
      <c r="N793" s="6" t="s">
        <v>2</v>
      </c>
      <c r="O793" s="6" t="s">
        <v>1</v>
      </c>
      <c r="P793" s="6" t="s">
        <v>2</v>
      </c>
      <c r="Q793" s="6" t="s">
        <v>1</v>
      </c>
      <c r="R793" s="6" t="s">
        <v>2</v>
      </c>
      <c r="S793" s="6" t="s">
        <v>43</v>
      </c>
      <c r="T793" s="6" t="s">
        <v>2</v>
      </c>
      <c r="U793" s="6" t="s">
        <v>42</v>
      </c>
      <c r="V793" s="6" t="s">
        <v>2</v>
      </c>
      <c r="W793" s="6" t="s">
        <v>42</v>
      </c>
      <c r="X793" s="6" t="s">
        <v>2</v>
      </c>
      <c r="Y793" s="6" t="s">
        <v>1</v>
      </c>
      <c r="Z793" s="6" t="s">
        <v>2</v>
      </c>
      <c r="AA793" s="6" t="s">
        <v>43</v>
      </c>
      <c r="AB793" s="6" t="s">
        <v>2</v>
      </c>
      <c r="AC793" s="6" t="s">
        <v>3</v>
      </c>
      <c r="AD793" s="7" t="s">
        <v>4</v>
      </c>
    </row>
    <row r="794" spans="1:30" ht="12" customHeight="1">
      <c r="A794" s="72"/>
      <c r="B794" s="73"/>
      <c r="C794" s="3" t="s">
        <v>5</v>
      </c>
      <c r="D794" s="6" t="s">
        <v>6</v>
      </c>
      <c r="E794" s="6" t="s">
        <v>6</v>
      </c>
      <c r="F794" s="72" t="s">
        <v>7</v>
      </c>
      <c r="G794" s="72" t="s">
        <v>7</v>
      </c>
      <c r="H794" s="72" t="s">
        <v>8</v>
      </c>
      <c r="I794" s="6" t="s">
        <v>8</v>
      </c>
      <c r="J794" s="6" t="s">
        <v>9</v>
      </c>
      <c r="K794" s="6" t="s">
        <v>291</v>
      </c>
      <c r="L794" s="6" t="s">
        <v>292</v>
      </c>
      <c r="M794" s="6" t="s">
        <v>292</v>
      </c>
      <c r="N794" s="6" t="s">
        <v>44</v>
      </c>
      <c r="O794" s="6" t="s">
        <v>11</v>
      </c>
      <c r="P794" s="6" t="s">
        <v>45</v>
      </c>
      <c r="Q794" s="6" t="s">
        <v>45</v>
      </c>
      <c r="R794" s="6" t="s">
        <v>46</v>
      </c>
      <c r="S794" s="6" t="s">
        <v>13</v>
      </c>
      <c r="T794" s="6" t="s">
        <v>14</v>
      </c>
      <c r="U794" s="6" t="s">
        <v>14</v>
      </c>
      <c r="V794" s="6" t="s">
        <v>15</v>
      </c>
      <c r="W794" s="6" t="s">
        <v>15</v>
      </c>
      <c r="X794" s="6" t="s">
        <v>16</v>
      </c>
      <c r="Y794" s="6" t="s">
        <v>16</v>
      </c>
      <c r="Z794" s="6" t="s">
        <v>17</v>
      </c>
      <c r="AA794" s="6" t="s">
        <v>17</v>
      </c>
      <c r="AB794" s="6" t="s">
        <v>402</v>
      </c>
      <c r="AC794" s="6" t="s">
        <v>400</v>
      </c>
      <c r="AD794" s="7" t="s">
        <v>400</v>
      </c>
    </row>
    <row r="795" spans="1:24" ht="12" customHeight="1">
      <c r="A795" s="122"/>
      <c r="B795" s="123"/>
      <c r="F795" s="122"/>
      <c r="G795" s="122"/>
      <c r="H795" s="122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</row>
    <row r="796" spans="1:30" ht="12" customHeight="1">
      <c r="A796" s="122">
        <v>4001</v>
      </c>
      <c r="B796" s="130" t="s">
        <v>380</v>
      </c>
      <c r="F796" s="122"/>
      <c r="G796" s="122"/>
      <c r="H796" s="122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>
        <v>0</v>
      </c>
      <c r="W796" s="125"/>
      <c r="X796" s="113">
        <v>2500</v>
      </c>
      <c r="Y796" s="113">
        <v>2842</v>
      </c>
      <c r="Z796" s="113">
        <v>0</v>
      </c>
      <c r="AA796" s="113">
        <v>0</v>
      </c>
      <c r="AB796" s="113">
        <v>0</v>
      </c>
      <c r="AC796" s="16">
        <f aca="true" t="shared" si="302" ref="AC796:AC803">SUM(AB796-Z796)</f>
        <v>0</v>
      </c>
      <c r="AD796" s="31" t="e">
        <f aca="true" t="shared" si="303" ref="AD796:AD803">SUM(AC796/Z796)</f>
        <v>#DIV/0!</v>
      </c>
    </row>
    <row r="797" spans="1:30" ht="12" customHeight="1">
      <c r="A797" s="122">
        <v>4002</v>
      </c>
      <c r="B797" s="130" t="s">
        <v>381</v>
      </c>
      <c r="F797" s="122"/>
      <c r="G797" s="122"/>
      <c r="H797" s="122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>
        <v>0</v>
      </c>
      <c r="W797" s="125"/>
      <c r="X797" s="113">
        <v>50000</v>
      </c>
      <c r="Y797" s="113">
        <v>28762</v>
      </c>
      <c r="Z797" s="113">
        <v>0</v>
      </c>
      <c r="AA797" s="113">
        <v>0</v>
      </c>
      <c r="AB797" s="113">
        <v>0</v>
      </c>
      <c r="AC797" s="16">
        <f t="shared" si="302"/>
        <v>0</v>
      </c>
      <c r="AD797" s="31" t="e">
        <f t="shared" si="303"/>
        <v>#DIV/0!</v>
      </c>
    </row>
    <row r="798" spans="1:30" ht="12" customHeight="1">
      <c r="A798" s="122">
        <v>4003</v>
      </c>
      <c r="B798" s="130" t="s">
        <v>382</v>
      </c>
      <c r="F798" s="122"/>
      <c r="G798" s="122"/>
      <c r="H798" s="122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>
        <v>0</v>
      </c>
      <c r="W798" s="125"/>
      <c r="X798" s="113">
        <v>5000</v>
      </c>
      <c r="Y798" s="113">
        <v>6426</v>
      </c>
      <c r="Z798" s="113">
        <v>0</v>
      </c>
      <c r="AA798" s="113">
        <v>0</v>
      </c>
      <c r="AB798" s="113">
        <v>0</v>
      </c>
      <c r="AC798" s="16">
        <f t="shared" si="302"/>
        <v>0</v>
      </c>
      <c r="AD798" s="31" t="e">
        <f t="shared" si="303"/>
        <v>#DIV/0!</v>
      </c>
    </row>
    <row r="799" spans="1:30" ht="12" customHeight="1">
      <c r="A799" s="122">
        <v>4004</v>
      </c>
      <c r="B799" s="5" t="s">
        <v>383</v>
      </c>
      <c r="F799" s="122"/>
      <c r="G799" s="122"/>
      <c r="H799" s="122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>
        <v>0</v>
      </c>
      <c r="W799" s="125"/>
      <c r="X799" s="113">
        <v>15000</v>
      </c>
      <c r="Y799" s="113">
        <v>4362</v>
      </c>
      <c r="Z799" s="113">
        <v>0</v>
      </c>
      <c r="AA799" s="113">
        <v>0</v>
      </c>
      <c r="AB799" s="113">
        <v>0</v>
      </c>
      <c r="AC799" s="16">
        <f t="shared" si="302"/>
        <v>0</v>
      </c>
      <c r="AD799" s="31" t="e">
        <f t="shared" si="303"/>
        <v>#DIV/0!</v>
      </c>
    </row>
    <row r="800" spans="1:30" ht="12" customHeight="1">
      <c r="A800" s="122">
        <v>4005</v>
      </c>
      <c r="B800" s="5" t="s">
        <v>384</v>
      </c>
      <c r="F800" s="122"/>
      <c r="G800" s="122"/>
      <c r="H800" s="122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>
        <v>0</v>
      </c>
      <c r="W800" s="125"/>
      <c r="X800" s="113">
        <v>2500</v>
      </c>
      <c r="Y800" s="113">
        <v>239</v>
      </c>
      <c r="Z800" s="113">
        <v>0</v>
      </c>
      <c r="AA800" s="113">
        <v>0</v>
      </c>
      <c r="AB800" s="113">
        <v>0</v>
      </c>
      <c r="AC800" s="16">
        <f t="shared" si="302"/>
        <v>0</v>
      </c>
      <c r="AD800" s="31" t="e">
        <f t="shared" si="303"/>
        <v>#DIV/0!</v>
      </c>
    </row>
    <row r="801" spans="1:30" ht="12" customHeight="1">
      <c r="A801" s="122">
        <v>4006</v>
      </c>
      <c r="B801" s="130" t="s">
        <v>385</v>
      </c>
      <c r="F801" s="122"/>
      <c r="G801" s="122"/>
      <c r="H801" s="122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>
        <v>0</v>
      </c>
      <c r="W801" s="125"/>
      <c r="X801" s="113">
        <v>1000</v>
      </c>
      <c r="Y801" s="113">
        <v>0</v>
      </c>
      <c r="Z801" s="113">
        <v>0</v>
      </c>
      <c r="AA801" s="113">
        <v>0</v>
      </c>
      <c r="AB801" s="113">
        <v>0</v>
      </c>
      <c r="AC801" s="16">
        <f t="shared" si="302"/>
        <v>0</v>
      </c>
      <c r="AD801" s="31" t="e">
        <f t="shared" si="303"/>
        <v>#DIV/0!</v>
      </c>
    </row>
    <row r="802" spans="1:30" ht="12" customHeight="1">
      <c r="A802" s="25">
        <v>4007</v>
      </c>
      <c r="B802" s="5" t="s">
        <v>386</v>
      </c>
      <c r="F802" s="61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125">
        <v>0</v>
      </c>
      <c r="W802" s="87"/>
      <c r="X802" s="113">
        <v>12000</v>
      </c>
      <c r="Y802" s="113">
        <v>0</v>
      </c>
      <c r="Z802" s="113">
        <v>0</v>
      </c>
      <c r="AA802" s="113">
        <v>0</v>
      </c>
      <c r="AB802" s="113">
        <v>0</v>
      </c>
      <c r="AC802" s="16">
        <f t="shared" si="302"/>
        <v>0</v>
      </c>
      <c r="AD802" s="31" t="e">
        <f t="shared" si="303"/>
        <v>#DIV/0!</v>
      </c>
    </row>
    <row r="803" spans="1:30" s="33" customFormat="1" ht="12" customHeight="1">
      <c r="A803" s="32"/>
      <c r="B803" s="26" t="s">
        <v>387</v>
      </c>
      <c r="C803" s="5"/>
      <c r="D803" s="4"/>
      <c r="E803" s="5"/>
      <c r="F803" s="85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32">
        <f>SUM(X796:X802)</f>
        <v>88000</v>
      </c>
      <c r="Y803" s="132">
        <f>SUM(Y796:Y802)</f>
        <v>42631</v>
      </c>
      <c r="Z803" s="132">
        <f>SUM(Z796:Z802)</f>
        <v>0</v>
      </c>
      <c r="AA803" s="132">
        <f>SUM(AA796:AA802)</f>
        <v>0</v>
      </c>
      <c r="AB803" s="132">
        <f>SUM(AB796:AB802)</f>
        <v>0</v>
      </c>
      <c r="AC803" s="21">
        <f t="shared" si="302"/>
        <v>0</v>
      </c>
      <c r="AD803" s="34" t="e">
        <f t="shared" si="303"/>
        <v>#DIV/0!</v>
      </c>
    </row>
    <row r="804" spans="6:30" ht="12" customHeight="1">
      <c r="F804" s="61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132"/>
      <c r="Y804" s="132"/>
      <c r="Z804" s="132"/>
      <c r="AA804" s="132"/>
      <c r="AB804" s="132"/>
      <c r="AC804" s="133"/>
      <c r="AD804" s="134"/>
    </row>
    <row r="805" spans="1:30" ht="12" customHeight="1">
      <c r="A805" s="72" t="s">
        <v>388</v>
      </c>
      <c r="B805" s="73" t="s">
        <v>389</v>
      </c>
      <c r="C805" s="3" t="s">
        <v>1</v>
      </c>
      <c r="D805" s="6" t="s">
        <v>2</v>
      </c>
      <c r="E805" s="6" t="s">
        <v>1</v>
      </c>
      <c r="F805" s="72" t="s">
        <v>2</v>
      </c>
      <c r="G805" s="72" t="s">
        <v>1</v>
      </c>
      <c r="H805" s="72" t="s">
        <v>2</v>
      </c>
      <c r="I805" s="6" t="s">
        <v>1</v>
      </c>
      <c r="J805" s="6" t="s">
        <v>2</v>
      </c>
      <c r="K805" s="6" t="s">
        <v>1</v>
      </c>
      <c r="L805" s="6" t="s">
        <v>2</v>
      </c>
      <c r="M805" s="6" t="s">
        <v>1</v>
      </c>
      <c r="N805" s="6" t="s">
        <v>2</v>
      </c>
      <c r="O805" s="6" t="s">
        <v>1</v>
      </c>
      <c r="P805" s="6" t="s">
        <v>2</v>
      </c>
      <c r="Q805" s="6" t="s">
        <v>1</v>
      </c>
      <c r="R805" s="6" t="s">
        <v>2</v>
      </c>
      <c r="S805" s="6" t="s">
        <v>43</v>
      </c>
      <c r="T805" s="6" t="s">
        <v>2</v>
      </c>
      <c r="U805" s="6" t="s">
        <v>42</v>
      </c>
      <c r="V805" s="6" t="s">
        <v>2</v>
      </c>
      <c r="W805" s="6" t="s">
        <v>42</v>
      </c>
      <c r="X805" s="6" t="s">
        <v>2</v>
      </c>
      <c r="Y805" s="6" t="s">
        <v>1</v>
      </c>
      <c r="Z805" s="6" t="s">
        <v>2</v>
      </c>
      <c r="AA805" s="6" t="s">
        <v>43</v>
      </c>
      <c r="AB805" s="6" t="s">
        <v>2</v>
      </c>
      <c r="AC805" s="6" t="s">
        <v>3</v>
      </c>
      <c r="AD805" s="7" t="s">
        <v>4</v>
      </c>
    </row>
    <row r="806" spans="1:30" ht="12" customHeight="1">
      <c r="A806" s="72"/>
      <c r="B806" s="73"/>
      <c r="C806" s="3" t="s">
        <v>5</v>
      </c>
      <c r="D806" s="6" t="s">
        <v>6</v>
      </c>
      <c r="E806" s="6" t="s">
        <v>6</v>
      </c>
      <c r="F806" s="72" t="s">
        <v>7</v>
      </c>
      <c r="G806" s="72" t="s">
        <v>7</v>
      </c>
      <c r="H806" s="72" t="s">
        <v>8</v>
      </c>
      <c r="I806" s="6" t="s">
        <v>8</v>
      </c>
      <c r="J806" s="6" t="s">
        <v>9</v>
      </c>
      <c r="K806" s="6" t="s">
        <v>291</v>
      </c>
      <c r="L806" s="6" t="s">
        <v>292</v>
      </c>
      <c r="M806" s="6" t="s">
        <v>292</v>
      </c>
      <c r="N806" s="6" t="s">
        <v>44</v>
      </c>
      <c r="O806" s="6" t="s">
        <v>11</v>
      </c>
      <c r="P806" s="6" t="s">
        <v>45</v>
      </c>
      <c r="Q806" s="6" t="s">
        <v>45</v>
      </c>
      <c r="R806" s="6" t="s">
        <v>46</v>
      </c>
      <c r="S806" s="6" t="s">
        <v>13</v>
      </c>
      <c r="T806" s="6" t="s">
        <v>14</v>
      </c>
      <c r="U806" s="6" t="s">
        <v>14</v>
      </c>
      <c r="V806" s="6" t="s">
        <v>15</v>
      </c>
      <c r="W806" s="6" t="s">
        <v>15</v>
      </c>
      <c r="X806" s="6" t="s">
        <v>16</v>
      </c>
      <c r="Y806" s="6" t="s">
        <v>16</v>
      </c>
      <c r="Z806" s="6" t="s">
        <v>17</v>
      </c>
      <c r="AA806" s="6" t="s">
        <v>17</v>
      </c>
      <c r="AB806" s="6" t="s">
        <v>402</v>
      </c>
      <c r="AC806" s="6" t="s">
        <v>400</v>
      </c>
      <c r="AD806" s="7" t="s">
        <v>400</v>
      </c>
    </row>
    <row r="807" spans="1:30" s="33" customFormat="1" ht="12" customHeight="1">
      <c r="A807" s="32"/>
      <c r="B807" s="26"/>
      <c r="C807" s="5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135">
        <v>206688</v>
      </c>
      <c r="Y807" s="135">
        <v>206688</v>
      </c>
      <c r="Z807" s="135">
        <v>222839</v>
      </c>
      <c r="AA807" s="135">
        <v>222839</v>
      </c>
      <c r="AB807" s="135">
        <v>0</v>
      </c>
      <c r="AC807" s="21">
        <f>SUM(AB807-Z807)</f>
        <v>-222839</v>
      </c>
      <c r="AD807" s="34">
        <f>SUM(AC807/Z807)</f>
        <v>-1</v>
      </c>
    </row>
    <row r="808" spans="1:30" ht="12" customHeight="1">
      <c r="A808" s="72" t="s">
        <v>390</v>
      </c>
      <c r="B808" s="73" t="s">
        <v>391</v>
      </c>
      <c r="C808" s="3" t="s">
        <v>1</v>
      </c>
      <c r="D808" s="6" t="s">
        <v>2</v>
      </c>
      <c r="E808" s="6" t="s">
        <v>1</v>
      </c>
      <c r="F808" s="72" t="s">
        <v>2</v>
      </c>
      <c r="G808" s="72" t="s">
        <v>1</v>
      </c>
      <c r="H808" s="72" t="s">
        <v>2</v>
      </c>
      <c r="I808" s="6" t="s">
        <v>1</v>
      </c>
      <c r="J808" s="6" t="s">
        <v>2</v>
      </c>
      <c r="K808" s="6" t="s">
        <v>1</v>
      </c>
      <c r="L808" s="6" t="s">
        <v>2</v>
      </c>
      <c r="M808" s="6" t="s">
        <v>1</v>
      </c>
      <c r="N808" s="6" t="s">
        <v>2</v>
      </c>
      <c r="O808" s="6" t="s">
        <v>1</v>
      </c>
      <c r="P808" s="6" t="s">
        <v>2</v>
      </c>
      <c r="Q808" s="6" t="s">
        <v>1</v>
      </c>
      <c r="R808" s="6" t="s">
        <v>2</v>
      </c>
      <c r="S808" s="6" t="s">
        <v>43</v>
      </c>
      <c r="T808" s="6" t="s">
        <v>2</v>
      </c>
      <c r="U808" s="6" t="s">
        <v>42</v>
      </c>
      <c r="V808" s="6" t="s">
        <v>2</v>
      </c>
      <c r="W808" s="6" t="s">
        <v>42</v>
      </c>
      <c r="X808" s="6" t="s">
        <v>2</v>
      </c>
      <c r="Y808" s="6" t="s">
        <v>1</v>
      </c>
      <c r="Z808" s="6" t="s">
        <v>2</v>
      </c>
      <c r="AA808" s="6" t="s">
        <v>43</v>
      </c>
      <c r="AB808" s="6" t="s">
        <v>2</v>
      </c>
      <c r="AC808" s="6" t="s">
        <v>3</v>
      </c>
      <c r="AD808" s="7" t="s">
        <v>4</v>
      </c>
    </row>
    <row r="809" spans="1:30" ht="12" customHeight="1">
      <c r="A809" s="72"/>
      <c r="B809" s="73"/>
      <c r="C809" s="3" t="s">
        <v>5</v>
      </c>
      <c r="D809" s="6" t="s">
        <v>6</v>
      </c>
      <c r="E809" s="6" t="s">
        <v>6</v>
      </c>
      <c r="F809" s="72" t="s">
        <v>7</v>
      </c>
      <c r="G809" s="72" t="s">
        <v>7</v>
      </c>
      <c r="H809" s="72" t="s">
        <v>8</v>
      </c>
      <c r="I809" s="6" t="s">
        <v>8</v>
      </c>
      <c r="J809" s="6" t="s">
        <v>9</v>
      </c>
      <c r="K809" s="6" t="s">
        <v>291</v>
      </c>
      <c r="L809" s="6" t="s">
        <v>292</v>
      </c>
      <c r="M809" s="6" t="s">
        <v>292</v>
      </c>
      <c r="N809" s="6" t="s">
        <v>44</v>
      </c>
      <c r="O809" s="6" t="s">
        <v>11</v>
      </c>
      <c r="P809" s="6" t="s">
        <v>45</v>
      </c>
      <c r="Q809" s="6" t="s">
        <v>45</v>
      </c>
      <c r="R809" s="6" t="s">
        <v>46</v>
      </c>
      <c r="S809" s="6" t="s">
        <v>13</v>
      </c>
      <c r="T809" s="6" t="s">
        <v>14</v>
      </c>
      <c r="U809" s="6" t="s">
        <v>14</v>
      </c>
      <c r="V809" s="6" t="s">
        <v>15</v>
      </c>
      <c r="W809" s="6" t="s">
        <v>15</v>
      </c>
      <c r="X809" s="6" t="s">
        <v>16</v>
      </c>
      <c r="Y809" s="6" t="s">
        <v>16</v>
      </c>
      <c r="Z809" s="6" t="s">
        <v>17</v>
      </c>
      <c r="AA809" s="6" t="s">
        <v>17</v>
      </c>
      <c r="AB809" s="6" t="s">
        <v>402</v>
      </c>
      <c r="AC809" s="6" t="s">
        <v>400</v>
      </c>
      <c r="AD809" s="7" t="s">
        <v>400</v>
      </c>
    </row>
    <row r="810" spans="1:30" s="138" customFormat="1" ht="12" customHeight="1">
      <c r="A810" s="136"/>
      <c r="B810" s="137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3">
        <f aca="true" t="shared" si="304" ref="W810:AB810">SUM(W803+W790+W783+W740+W724+W696+W674+W646)</f>
        <v>2127452</v>
      </c>
      <c r="X810" s="133">
        <f t="shared" si="304"/>
        <v>2644200.983355</v>
      </c>
      <c r="Y810" s="133">
        <f t="shared" si="304"/>
        <v>2270114.3</v>
      </c>
      <c r="Z810" s="133">
        <f t="shared" si="304"/>
        <v>2329181.222425</v>
      </c>
      <c r="AA810" s="133">
        <f t="shared" si="304"/>
        <v>2351483.3036599997</v>
      </c>
      <c r="AB810" s="133">
        <f t="shared" si="304"/>
        <v>2710254.8615200003</v>
      </c>
      <c r="AC810" s="16">
        <f>SUM(AB810-Z810)</f>
        <v>381073.63909500046</v>
      </c>
      <c r="AD810" s="31">
        <f>SUM(AC810/Z810)</f>
        <v>0.16360841115585248</v>
      </c>
    </row>
    <row r="812" spans="1:30" ht="12" customHeight="1">
      <c r="A812" s="72" t="s">
        <v>392</v>
      </c>
      <c r="B812" s="73" t="s">
        <v>393</v>
      </c>
      <c r="C812" s="3" t="s">
        <v>1</v>
      </c>
      <c r="D812" s="6" t="s">
        <v>2</v>
      </c>
      <c r="E812" s="6" t="s">
        <v>1</v>
      </c>
      <c r="F812" s="72" t="s">
        <v>2</v>
      </c>
      <c r="G812" s="72" t="s">
        <v>1</v>
      </c>
      <c r="H812" s="72" t="s">
        <v>2</v>
      </c>
      <c r="I812" s="6" t="s">
        <v>1</v>
      </c>
      <c r="J812" s="6" t="s">
        <v>2</v>
      </c>
      <c r="K812" s="6" t="s">
        <v>1</v>
      </c>
      <c r="L812" s="6" t="s">
        <v>2</v>
      </c>
      <c r="M812" s="6" t="s">
        <v>1</v>
      </c>
      <c r="N812" s="6" t="s">
        <v>2</v>
      </c>
      <c r="O812" s="6" t="s">
        <v>1</v>
      </c>
      <c r="P812" s="6" t="s">
        <v>2</v>
      </c>
      <c r="Q812" s="6" t="s">
        <v>1</v>
      </c>
      <c r="R812" s="6" t="s">
        <v>2</v>
      </c>
      <c r="S812" s="6" t="s">
        <v>43</v>
      </c>
      <c r="T812" s="6" t="s">
        <v>2</v>
      </c>
      <c r="U812" s="6" t="s">
        <v>42</v>
      </c>
      <c r="V812" s="6" t="s">
        <v>2</v>
      </c>
      <c r="W812" s="6" t="s">
        <v>42</v>
      </c>
      <c r="X812" s="6" t="s">
        <v>2</v>
      </c>
      <c r="Y812" s="6" t="s">
        <v>1</v>
      </c>
      <c r="Z812" s="6" t="s">
        <v>2</v>
      </c>
      <c r="AA812" s="6" t="s">
        <v>43</v>
      </c>
      <c r="AB812" s="6" t="s">
        <v>2</v>
      </c>
      <c r="AC812" s="6" t="s">
        <v>3</v>
      </c>
      <c r="AD812" s="7" t="s">
        <v>4</v>
      </c>
    </row>
    <row r="813" spans="1:30" ht="12" customHeight="1">
      <c r="A813" s="72"/>
      <c r="B813" s="73"/>
      <c r="C813" s="3" t="s">
        <v>5</v>
      </c>
      <c r="D813" s="6" t="s">
        <v>6</v>
      </c>
      <c r="E813" s="6" t="s">
        <v>6</v>
      </c>
      <c r="F813" s="72" t="s">
        <v>7</v>
      </c>
      <c r="G813" s="72" t="s">
        <v>7</v>
      </c>
      <c r="H813" s="72" t="s">
        <v>8</v>
      </c>
      <c r="I813" s="6" t="s">
        <v>8</v>
      </c>
      <c r="J813" s="6" t="s">
        <v>9</v>
      </c>
      <c r="K813" s="6" t="s">
        <v>291</v>
      </c>
      <c r="L813" s="6" t="s">
        <v>292</v>
      </c>
      <c r="M813" s="6" t="s">
        <v>292</v>
      </c>
      <c r="N813" s="6" t="s">
        <v>44</v>
      </c>
      <c r="O813" s="6" t="s">
        <v>11</v>
      </c>
      <c r="P813" s="6" t="s">
        <v>45</v>
      </c>
      <c r="Q813" s="6" t="s">
        <v>45</v>
      </c>
      <c r="R813" s="6" t="s">
        <v>46</v>
      </c>
      <c r="S813" s="6" t="s">
        <v>13</v>
      </c>
      <c r="T813" s="6" t="s">
        <v>14</v>
      </c>
      <c r="U813" s="6" t="s">
        <v>14</v>
      </c>
      <c r="V813" s="6" t="s">
        <v>15</v>
      </c>
      <c r="W813" s="6" t="s">
        <v>15</v>
      </c>
      <c r="X813" s="6" t="s">
        <v>16</v>
      </c>
      <c r="Y813" s="6" t="s">
        <v>16</v>
      </c>
      <c r="Z813" s="6" t="s">
        <v>17</v>
      </c>
      <c r="AA813" s="6" t="s">
        <v>17</v>
      </c>
      <c r="AB813" s="6" t="s">
        <v>402</v>
      </c>
      <c r="AC813" s="6" t="s">
        <v>400</v>
      </c>
      <c r="AD813" s="7" t="s">
        <v>400</v>
      </c>
    </row>
    <row r="814" spans="1:30" s="33" customFormat="1" ht="12" customHeight="1">
      <c r="A814" s="32"/>
      <c r="B814" s="26"/>
      <c r="C814" s="5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135">
        <v>967750</v>
      </c>
      <c r="X814" s="135">
        <v>947600</v>
      </c>
      <c r="Y814" s="135">
        <v>947600</v>
      </c>
      <c r="Z814" s="135">
        <v>992047</v>
      </c>
      <c r="AA814" s="135">
        <v>992047</v>
      </c>
      <c r="AB814" s="135">
        <v>998136</v>
      </c>
      <c r="AC814" s="21">
        <f>SUM(AB814-Z814)</f>
        <v>6089</v>
      </c>
      <c r="AD814" s="34">
        <f>SUM(AC814/Z814)</f>
        <v>0.006137814035020518</v>
      </c>
    </row>
    <row r="815" spans="23:30" ht="12" customHeight="1">
      <c r="W815" s="113"/>
      <c r="X815" s="113"/>
      <c r="Y815" s="113"/>
      <c r="Z815" s="113"/>
      <c r="AA815" s="113"/>
      <c r="AB815" s="113"/>
      <c r="AC815" s="113"/>
      <c r="AD815" s="31"/>
    </row>
    <row r="816" spans="1:30" ht="12" customHeight="1">
      <c r="A816" s="72" t="s">
        <v>394</v>
      </c>
      <c r="B816" s="73" t="s">
        <v>395</v>
      </c>
      <c r="C816" s="3" t="s">
        <v>1</v>
      </c>
      <c r="D816" s="6" t="s">
        <v>2</v>
      </c>
      <c r="E816" s="6" t="s">
        <v>1</v>
      </c>
      <c r="F816" s="72" t="s">
        <v>2</v>
      </c>
      <c r="G816" s="72" t="s">
        <v>1</v>
      </c>
      <c r="H816" s="72" t="s">
        <v>2</v>
      </c>
      <c r="I816" s="6" t="s">
        <v>1</v>
      </c>
      <c r="J816" s="6" t="s">
        <v>2</v>
      </c>
      <c r="K816" s="6" t="s">
        <v>1</v>
      </c>
      <c r="L816" s="6" t="s">
        <v>2</v>
      </c>
      <c r="M816" s="6" t="s">
        <v>1</v>
      </c>
      <c r="N816" s="6" t="s">
        <v>2</v>
      </c>
      <c r="O816" s="6" t="s">
        <v>1</v>
      </c>
      <c r="P816" s="6" t="s">
        <v>2</v>
      </c>
      <c r="Q816" s="6" t="s">
        <v>1</v>
      </c>
      <c r="R816" s="6" t="s">
        <v>2</v>
      </c>
      <c r="S816" s="6" t="s">
        <v>43</v>
      </c>
      <c r="T816" s="6" t="s">
        <v>2</v>
      </c>
      <c r="U816" s="6" t="s">
        <v>42</v>
      </c>
      <c r="V816" s="6" t="s">
        <v>2</v>
      </c>
      <c r="W816" s="6" t="s">
        <v>42</v>
      </c>
      <c r="X816" s="6" t="s">
        <v>2</v>
      </c>
      <c r="Y816" s="6" t="s">
        <v>1</v>
      </c>
      <c r="Z816" s="6" t="s">
        <v>2</v>
      </c>
      <c r="AA816" s="6" t="s">
        <v>43</v>
      </c>
      <c r="AB816" s="6" t="s">
        <v>2</v>
      </c>
      <c r="AC816" s="6" t="s">
        <v>3</v>
      </c>
      <c r="AD816" s="7" t="s">
        <v>4</v>
      </c>
    </row>
    <row r="817" spans="1:30" ht="12" customHeight="1">
      <c r="A817" s="72"/>
      <c r="B817" s="73"/>
      <c r="C817" s="3" t="s">
        <v>5</v>
      </c>
      <c r="D817" s="6" t="s">
        <v>6</v>
      </c>
      <c r="E817" s="6" t="s">
        <v>6</v>
      </c>
      <c r="F817" s="72" t="s">
        <v>7</v>
      </c>
      <c r="G817" s="72" t="s">
        <v>7</v>
      </c>
      <c r="H817" s="72" t="s">
        <v>8</v>
      </c>
      <c r="I817" s="6" t="s">
        <v>8</v>
      </c>
      <c r="J817" s="6" t="s">
        <v>9</v>
      </c>
      <c r="K817" s="6" t="s">
        <v>291</v>
      </c>
      <c r="L817" s="6" t="s">
        <v>292</v>
      </c>
      <c r="M817" s="6" t="s">
        <v>292</v>
      </c>
      <c r="N817" s="6" t="s">
        <v>44</v>
      </c>
      <c r="O817" s="6" t="s">
        <v>11</v>
      </c>
      <c r="P817" s="6" t="s">
        <v>45</v>
      </c>
      <c r="Q817" s="6" t="s">
        <v>45</v>
      </c>
      <c r="R817" s="6" t="s">
        <v>46</v>
      </c>
      <c r="S817" s="6" t="s">
        <v>13</v>
      </c>
      <c r="T817" s="6" t="s">
        <v>14</v>
      </c>
      <c r="U817" s="6" t="s">
        <v>14</v>
      </c>
      <c r="V817" s="6" t="s">
        <v>15</v>
      </c>
      <c r="W817" s="6" t="s">
        <v>15</v>
      </c>
      <c r="X817" s="6" t="s">
        <v>16</v>
      </c>
      <c r="Y817" s="6" t="s">
        <v>16</v>
      </c>
      <c r="Z817" s="6" t="s">
        <v>17</v>
      </c>
      <c r="AA817" s="6" t="s">
        <v>17</v>
      </c>
      <c r="AB817" s="6" t="s">
        <v>402</v>
      </c>
      <c r="AC817" s="6" t="s">
        <v>400</v>
      </c>
      <c r="AD817" s="7" t="s">
        <v>400</v>
      </c>
    </row>
    <row r="818" spans="1:30" s="33" customFormat="1" ht="12" customHeight="1">
      <c r="A818" s="32"/>
      <c r="B818" s="26"/>
      <c r="C818" s="5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135">
        <v>220000</v>
      </c>
      <c r="X818" s="135">
        <v>185000</v>
      </c>
      <c r="Y818" s="135">
        <v>171000</v>
      </c>
      <c r="Z818" s="135">
        <v>175000</v>
      </c>
      <c r="AA818" s="135">
        <v>149641</v>
      </c>
      <c r="AB818" s="135">
        <v>149000</v>
      </c>
      <c r="AC818" s="21">
        <f>SUM(AB818-Z818)</f>
        <v>-26000</v>
      </c>
      <c r="AD818" s="34">
        <f>SUM(AC818/Z818)</f>
        <v>-0.14857142857142858</v>
      </c>
    </row>
    <row r="820" spans="1:30" ht="12" customHeight="1">
      <c r="A820" s="72"/>
      <c r="B820" s="73" t="s">
        <v>396</v>
      </c>
      <c r="C820" s="3" t="s">
        <v>1</v>
      </c>
      <c r="D820" s="6" t="s">
        <v>2</v>
      </c>
      <c r="E820" s="6" t="s">
        <v>1</v>
      </c>
      <c r="F820" s="72" t="s">
        <v>2</v>
      </c>
      <c r="G820" s="72" t="s">
        <v>1</v>
      </c>
      <c r="H820" s="72" t="s">
        <v>2</v>
      </c>
      <c r="I820" s="6" t="s">
        <v>1</v>
      </c>
      <c r="J820" s="6" t="s">
        <v>2</v>
      </c>
      <c r="K820" s="6" t="s">
        <v>1</v>
      </c>
      <c r="L820" s="6" t="s">
        <v>2</v>
      </c>
      <c r="M820" s="6" t="s">
        <v>1</v>
      </c>
      <c r="N820" s="6" t="s">
        <v>2</v>
      </c>
      <c r="O820" s="6" t="s">
        <v>1</v>
      </c>
      <c r="P820" s="6" t="s">
        <v>2</v>
      </c>
      <c r="Q820" s="6" t="s">
        <v>1</v>
      </c>
      <c r="R820" s="6" t="s">
        <v>2</v>
      </c>
      <c r="S820" s="6" t="s">
        <v>43</v>
      </c>
      <c r="T820" s="6" t="s">
        <v>2</v>
      </c>
      <c r="U820" s="6" t="s">
        <v>42</v>
      </c>
      <c r="V820" s="6" t="s">
        <v>2</v>
      </c>
      <c r="W820" s="6" t="s">
        <v>42</v>
      </c>
      <c r="X820" s="6" t="s">
        <v>2</v>
      </c>
      <c r="Y820" s="6" t="s">
        <v>1</v>
      </c>
      <c r="Z820" s="6" t="s">
        <v>2</v>
      </c>
      <c r="AA820" s="6" t="s">
        <v>43</v>
      </c>
      <c r="AB820" s="6" t="s">
        <v>2</v>
      </c>
      <c r="AC820" s="6" t="s">
        <v>3</v>
      </c>
      <c r="AD820" s="7" t="s">
        <v>4</v>
      </c>
    </row>
    <row r="821" spans="1:30" ht="12" customHeight="1">
      <c r="A821" s="72"/>
      <c r="B821" s="73"/>
      <c r="C821" s="3" t="s">
        <v>5</v>
      </c>
      <c r="D821" s="6" t="s">
        <v>6</v>
      </c>
      <c r="E821" s="6" t="s">
        <v>6</v>
      </c>
      <c r="F821" s="72" t="s">
        <v>7</v>
      </c>
      <c r="G821" s="72" t="s">
        <v>7</v>
      </c>
      <c r="H821" s="72" t="s">
        <v>8</v>
      </c>
      <c r="I821" s="6" t="s">
        <v>8</v>
      </c>
      <c r="J821" s="6" t="s">
        <v>9</v>
      </c>
      <c r="K821" s="6" t="s">
        <v>291</v>
      </c>
      <c r="L821" s="6" t="s">
        <v>292</v>
      </c>
      <c r="M821" s="6" t="s">
        <v>292</v>
      </c>
      <c r="N821" s="6" t="s">
        <v>44</v>
      </c>
      <c r="O821" s="6" t="s">
        <v>11</v>
      </c>
      <c r="P821" s="6" t="s">
        <v>45</v>
      </c>
      <c r="Q821" s="6" t="s">
        <v>45</v>
      </c>
      <c r="R821" s="6" t="s">
        <v>46</v>
      </c>
      <c r="S821" s="6" t="s">
        <v>13</v>
      </c>
      <c r="T821" s="6" t="s">
        <v>14</v>
      </c>
      <c r="U821" s="6" t="s">
        <v>14</v>
      </c>
      <c r="V821" s="6" t="s">
        <v>15</v>
      </c>
      <c r="W821" s="6" t="s">
        <v>15</v>
      </c>
      <c r="X821" s="6" t="s">
        <v>16</v>
      </c>
      <c r="Y821" s="6" t="s">
        <v>16</v>
      </c>
      <c r="Z821" s="6" t="s">
        <v>17</v>
      </c>
      <c r="AA821" s="6" t="s">
        <v>17</v>
      </c>
      <c r="AB821" s="6" t="s">
        <v>402</v>
      </c>
      <c r="AC821" s="6" t="s">
        <v>400</v>
      </c>
      <c r="AD821" s="7" t="s">
        <v>400</v>
      </c>
    </row>
    <row r="822" spans="1:30" s="148" customFormat="1" ht="12" customHeight="1">
      <c r="A822" s="122"/>
      <c r="B822" s="123" t="s">
        <v>397</v>
      </c>
      <c r="C822" s="141"/>
      <c r="D822" s="140"/>
      <c r="E822" s="141"/>
      <c r="F822" s="122"/>
      <c r="G822" s="122"/>
      <c r="H822" s="122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39" t="e">
        <f aca="true" t="shared" si="305" ref="W822:AB822">SUM(W814+W617+W818+W807)</f>
        <v>#REF!</v>
      </c>
      <c r="X822" s="139" t="e">
        <f t="shared" si="305"/>
        <v>#REF!</v>
      </c>
      <c r="Y822" s="139" t="e">
        <f t="shared" si="305"/>
        <v>#REF!</v>
      </c>
      <c r="Z822" s="139" t="e">
        <f t="shared" si="305"/>
        <v>#REF!</v>
      </c>
      <c r="AA822" s="139" t="e">
        <f t="shared" si="305"/>
        <v>#REF!</v>
      </c>
      <c r="AB822" s="139" t="e">
        <f t="shared" si="305"/>
        <v>#REF!</v>
      </c>
      <c r="AC822" s="21" t="e">
        <f>SUM(AB822-Z822)</f>
        <v>#REF!</v>
      </c>
      <c r="AD822" s="34" t="e">
        <f>SUM(AC822/Z822)</f>
        <v>#REF!</v>
      </c>
    </row>
    <row r="823" spans="1:30" s="148" customFormat="1" ht="12" customHeight="1">
      <c r="A823" s="122"/>
      <c r="B823" s="123" t="s">
        <v>398</v>
      </c>
      <c r="C823" s="141"/>
      <c r="D823" s="140"/>
      <c r="E823" s="141"/>
      <c r="F823" s="122"/>
      <c r="G823" s="122"/>
      <c r="H823" s="122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39">
        <f aca="true" t="shared" si="306" ref="W823:AB823">SUM(W810)</f>
        <v>2127452</v>
      </c>
      <c r="X823" s="139">
        <f t="shared" si="306"/>
        <v>2644200.983355</v>
      </c>
      <c r="Y823" s="139">
        <f t="shared" si="306"/>
        <v>2270114.3</v>
      </c>
      <c r="Z823" s="139">
        <f t="shared" si="306"/>
        <v>2329181.222425</v>
      </c>
      <c r="AA823" s="139">
        <f t="shared" si="306"/>
        <v>2351483.3036599997</v>
      </c>
      <c r="AB823" s="139">
        <f t="shared" si="306"/>
        <v>2710254.8615200003</v>
      </c>
      <c r="AC823" s="21">
        <f>SUM(AB823-Z823)</f>
        <v>381073.63909500046</v>
      </c>
      <c r="AD823" s="34">
        <f>SUM(AC823/Z823)</f>
        <v>0.16360841115585248</v>
      </c>
    </row>
    <row r="824" spans="1:30" s="148" customFormat="1" ht="12" customHeight="1">
      <c r="A824" s="149"/>
      <c r="B824" s="11" t="s">
        <v>399</v>
      </c>
      <c r="C824" s="141"/>
      <c r="D824" s="140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  <c r="V824" s="141"/>
      <c r="W824" s="21" t="e">
        <f aca="true" t="shared" si="307" ref="W824:AB824">SUM(W822:W823)</f>
        <v>#REF!</v>
      </c>
      <c r="X824" s="21" t="e">
        <f t="shared" si="307"/>
        <v>#REF!</v>
      </c>
      <c r="Y824" s="21" t="e">
        <f t="shared" si="307"/>
        <v>#REF!</v>
      </c>
      <c r="Z824" s="21" t="e">
        <f t="shared" si="307"/>
        <v>#REF!</v>
      </c>
      <c r="AA824" s="21" t="e">
        <f t="shared" si="307"/>
        <v>#REF!</v>
      </c>
      <c r="AB824" s="21" t="e">
        <f t="shared" si="307"/>
        <v>#REF!</v>
      </c>
      <c r="AC824" s="21" t="e">
        <f>SUM(AB824-Z824)</f>
        <v>#REF!</v>
      </c>
      <c r="AD824" s="34" t="e">
        <f>SUM(AC824/Z824)</f>
        <v>#REF!</v>
      </c>
    </row>
    <row r="825" spans="1:30" ht="12" customHeight="1">
      <c r="A825" s="72"/>
      <c r="B825" s="73"/>
      <c r="F825" s="72"/>
      <c r="G825" s="72"/>
      <c r="H825" s="72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7"/>
    </row>
    <row r="826" spans="1:30" ht="12" customHeight="1">
      <c r="A826" s="72"/>
      <c r="B826" s="73"/>
      <c r="F826" s="72"/>
      <c r="G826" s="72"/>
      <c r="H826" s="72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7"/>
    </row>
  </sheetData>
  <printOptions/>
  <pageMargins left="0.75" right="0.75" top="1" bottom="1" header="0.5" footer="0.5"/>
  <pageSetup horizontalDpi="600" verticalDpi="600" orientation="landscape" r:id="rId1"/>
  <headerFooter alignWithMargins="0">
    <oddHeader xml:space="preserve">&amp;C&amp;"Arial,Bold"&amp;12Fiscal Year 2013
Proposed Municipal Budget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michael.mcgovern</cp:lastModifiedBy>
  <cp:lastPrinted>2012-04-11T12:57:04Z</cp:lastPrinted>
  <dcterms:created xsi:type="dcterms:W3CDTF">2011-08-31T19:02:38Z</dcterms:created>
  <dcterms:modified xsi:type="dcterms:W3CDTF">2012-04-11T13:55:01Z</dcterms:modified>
  <cp:category/>
  <cp:version/>
  <cp:contentType/>
  <cp:contentStatus/>
</cp:coreProperties>
</file>